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435935C0-73C8-4BB1-B09F-7E3E47259315}" xr6:coauthVersionLast="47" xr6:coauthVersionMax="47" xr10:uidLastSave="{00000000-0000-0000-0000-000000000000}"/>
  <bookViews>
    <workbookView xWindow="-120" yWindow="-120" windowWidth="29040" windowHeight="15840" activeTab="1" xr2:uid="{00000000-000D-0000-FFFF-FFFF00000000}"/>
  </bookViews>
  <sheets>
    <sheet name="Start" sheetId="5" r:id="rId1"/>
    <sheet name="Family Calendar" sheetId="4" r:id="rId2"/>
  </sheets>
  <definedNames>
    <definedName name="AprSun1">DATE(CalendarYear,4,1)-WEEKDAY(DATE(CalendarYear,4,1))</definedName>
    <definedName name="AugSun1">DATE(CalendarYear,8,1)-WEEKDAY(DATE(CalendarYear,8,1))</definedName>
    <definedName name="CalendarYear">'Family Calendar'!$AE$3</definedName>
    <definedName name="DecSun1">DATE(CalendarYear,12,1)-WEEKDAY(DATE(CalendarYear,12,1))</definedName>
    <definedName name="FebSun1">DATE(CalendarYear,2,1)-WEEKDAY(DATE(CalendarYear,2,1))</definedName>
    <definedName name="ImportantDates">'Family Calendar'!$D$6:$G$20</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1">'Family Calendar'!$B$1:$AK$50</definedName>
    <definedName name="SepSun1">DATE(CalendarYear,9,1)-WEEKDAY(DATE(CalendarYear,9,1))</definedName>
    <definedName name="ShowInstructionsText">Start!#REF!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J48" i="4" l="1"/>
  <c r="AI48" i="4"/>
  <c r="AH48" i="4"/>
  <c r="AG48" i="4"/>
  <c r="AF48" i="4"/>
  <c r="AE48" i="4"/>
  <c r="AD48" i="4"/>
  <c r="AJ47" i="4"/>
  <c r="AI47" i="4"/>
  <c r="AH47" i="4"/>
  <c r="AG47" i="4"/>
  <c r="AF47" i="4"/>
  <c r="AE47" i="4"/>
  <c r="AD47" i="4"/>
  <c r="AJ46" i="4"/>
  <c r="AI46" i="4"/>
  <c r="AH46" i="4"/>
  <c r="AG46" i="4"/>
  <c r="AF46" i="4"/>
  <c r="AE46" i="4"/>
  <c r="AD46" i="4"/>
  <c r="AJ45" i="4"/>
  <c r="AI45" i="4"/>
  <c r="AH45" i="4"/>
  <c r="AG45" i="4"/>
  <c r="AF45" i="4"/>
  <c r="AE45" i="4"/>
  <c r="AD45" i="4"/>
  <c r="AJ44" i="4"/>
  <c r="AI44" i="4"/>
  <c r="AH44" i="4"/>
  <c r="AG44" i="4"/>
  <c r="AF44" i="4"/>
  <c r="AE44" i="4"/>
  <c r="AD44" i="4"/>
  <c r="AJ43" i="4"/>
  <c r="AI43" i="4"/>
  <c r="AH43" i="4"/>
  <c r="AG43" i="4"/>
  <c r="AF43" i="4"/>
  <c r="AE43" i="4"/>
  <c r="AD43" i="4"/>
  <c r="AA48" i="4"/>
  <c r="Z48" i="4"/>
  <c r="Y48" i="4"/>
  <c r="X48" i="4"/>
  <c r="W48" i="4"/>
  <c r="V48" i="4"/>
  <c r="U48" i="4"/>
  <c r="AA47" i="4"/>
  <c r="Z47" i="4"/>
  <c r="Y47" i="4"/>
  <c r="X47" i="4"/>
  <c r="W47" i="4"/>
  <c r="V47" i="4"/>
  <c r="U47" i="4"/>
  <c r="AA46" i="4"/>
  <c r="Z46" i="4"/>
  <c r="Y46" i="4"/>
  <c r="X46" i="4"/>
  <c r="W46" i="4"/>
  <c r="V46" i="4"/>
  <c r="U46" i="4"/>
  <c r="AA45" i="4"/>
  <c r="Z45" i="4"/>
  <c r="Y45" i="4"/>
  <c r="X45" i="4"/>
  <c r="W45" i="4"/>
  <c r="V45" i="4"/>
  <c r="U45" i="4"/>
  <c r="AA44" i="4"/>
  <c r="Z44" i="4"/>
  <c r="Y44" i="4"/>
  <c r="X44" i="4"/>
  <c r="W44" i="4"/>
  <c r="V44" i="4"/>
  <c r="U44" i="4"/>
  <c r="AA43" i="4"/>
  <c r="Z43" i="4"/>
  <c r="Y43" i="4"/>
  <c r="X43" i="4"/>
  <c r="W43" i="4"/>
  <c r="V43" i="4"/>
  <c r="U43" i="4"/>
  <c r="R49" i="4"/>
  <c r="Q49" i="4"/>
  <c r="P49" i="4"/>
  <c r="O49" i="4"/>
  <c r="N49" i="4"/>
  <c r="M49" i="4"/>
  <c r="L49" i="4"/>
  <c r="R48" i="4"/>
  <c r="Q48" i="4"/>
  <c r="P48" i="4"/>
  <c r="O48" i="4"/>
  <c r="N48" i="4"/>
  <c r="M48" i="4"/>
  <c r="L48" i="4"/>
  <c r="R47" i="4"/>
  <c r="Q47" i="4"/>
  <c r="P47" i="4"/>
  <c r="O47" i="4"/>
  <c r="N47" i="4"/>
  <c r="M47" i="4"/>
  <c r="L47" i="4"/>
  <c r="R46" i="4"/>
  <c r="Q46" i="4"/>
  <c r="P46" i="4"/>
  <c r="O46" i="4"/>
  <c r="N46" i="4"/>
  <c r="M46" i="4"/>
  <c r="L46" i="4"/>
  <c r="R45" i="4"/>
  <c r="Q45" i="4"/>
  <c r="P45" i="4"/>
  <c r="O45" i="4"/>
  <c r="N45" i="4"/>
  <c r="M45" i="4"/>
  <c r="L45" i="4"/>
  <c r="R44" i="4"/>
  <c r="Q44" i="4"/>
  <c r="P44" i="4"/>
  <c r="O44" i="4"/>
  <c r="N44" i="4"/>
  <c r="M44" i="4"/>
  <c r="L44" i="4"/>
  <c r="I49" i="4"/>
  <c r="H49" i="4"/>
  <c r="G49" i="4"/>
  <c r="F49" i="4"/>
  <c r="E49" i="4"/>
  <c r="D49" i="4"/>
  <c r="C49" i="4"/>
  <c r="I48" i="4"/>
  <c r="H48" i="4"/>
  <c r="G48" i="4"/>
  <c r="F48" i="4"/>
  <c r="E48" i="4"/>
  <c r="D48" i="4"/>
  <c r="C48" i="4"/>
  <c r="I47" i="4"/>
  <c r="H47" i="4"/>
  <c r="G47" i="4"/>
  <c r="F47" i="4"/>
  <c r="E47" i="4"/>
  <c r="D47" i="4"/>
  <c r="C47" i="4"/>
  <c r="I46" i="4"/>
  <c r="H46" i="4"/>
  <c r="G46" i="4"/>
  <c r="F46" i="4"/>
  <c r="E46" i="4"/>
  <c r="D46" i="4"/>
  <c r="C46" i="4"/>
  <c r="I45" i="4"/>
  <c r="H45" i="4"/>
  <c r="G45" i="4"/>
  <c r="F45" i="4"/>
  <c r="E45" i="4"/>
  <c r="D45" i="4"/>
  <c r="C45" i="4"/>
  <c r="I44" i="4"/>
  <c r="H44" i="4"/>
  <c r="G44" i="4"/>
  <c r="F44" i="4"/>
  <c r="E44" i="4"/>
  <c r="D44" i="4"/>
  <c r="C44" i="4"/>
  <c r="AJ39" i="4"/>
  <c r="AI39" i="4"/>
  <c r="AH39" i="4"/>
  <c r="AG39" i="4"/>
  <c r="AF39" i="4"/>
  <c r="AE39" i="4"/>
  <c r="AD39" i="4"/>
  <c r="AJ38" i="4"/>
  <c r="AI38" i="4"/>
  <c r="AH38" i="4"/>
  <c r="AG38" i="4"/>
  <c r="AF38" i="4"/>
  <c r="AE38" i="4"/>
  <c r="AD38" i="4"/>
  <c r="AJ37" i="4"/>
  <c r="AI37" i="4"/>
  <c r="AH37" i="4"/>
  <c r="AG37" i="4"/>
  <c r="AF37" i="4"/>
  <c r="AE37" i="4"/>
  <c r="AD37" i="4"/>
  <c r="AJ36" i="4"/>
  <c r="AI36" i="4"/>
  <c r="AH36" i="4"/>
  <c r="AG36" i="4"/>
  <c r="AF36" i="4"/>
  <c r="AE36" i="4"/>
  <c r="AD36" i="4"/>
  <c r="AJ35" i="4"/>
  <c r="AI35" i="4"/>
  <c r="AH35" i="4"/>
  <c r="AG35" i="4"/>
  <c r="AF35" i="4"/>
  <c r="AE35" i="4"/>
  <c r="AD35" i="4"/>
  <c r="AJ34" i="4"/>
  <c r="AI34" i="4"/>
  <c r="AH34" i="4"/>
  <c r="AG34" i="4"/>
  <c r="AF34" i="4"/>
  <c r="AE34" i="4"/>
  <c r="AD34" i="4"/>
  <c r="AA39" i="4"/>
  <c r="Z39" i="4"/>
  <c r="Y39" i="4"/>
  <c r="X39" i="4"/>
  <c r="W39" i="4"/>
  <c r="V39" i="4"/>
  <c r="U39" i="4"/>
  <c r="AA38" i="4"/>
  <c r="Z38" i="4"/>
  <c r="Y38" i="4"/>
  <c r="X38" i="4"/>
  <c r="W38" i="4"/>
  <c r="V38" i="4"/>
  <c r="U38" i="4"/>
  <c r="AA37" i="4"/>
  <c r="Z37" i="4"/>
  <c r="Y37" i="4"/>
  <c r="X37" i="4"/>
  <c r="W37" i="4"/>
  <c r="V37" i="4"/>
  <c r="U37" i="4"/>
  <c r="AA36" i="4"/>
  <c r="Z36" i="4"/>
  <c r="Y36" i="4"/>
  <c r="X36" i="4"/>
  <c r="W36" i="4"/>
  <c r="V36" i="4"/>
  <c r="U36" i="4"/>
  <c r="AA35" i="4"/>
  <c r="Z35" i="4"/>
  <c r="Y35" i="4"/>
  <c r="X35" i="4"/>
  <c r="W35" i="4"/>
  <c r="V35" i="4"/>
  <c r="U35" i="4"/>
  <c r="AA34" i="4"/>
  <c r="Z34" i="4"/>
  <c r="Y34" i="4"/>
  <c r="X34" i="4"/>
  <c r="W34" i="4"/>
  <c r="V34" i="4"/>
  <c r="U34" i="4"/>
  <c r="R40" i="4"/>
  <c r="Q40" i="4"/>
  <c r="P40" i="4"/>
  <c r="O40" i="4"/>
  <c r="N40" i="4"/>
  <c r="M40" i="4"/>
  <c r="L40" i="4"/>
  <c r="R39" i="4"/>
  <c r="Q39" i="4"/>
  <c r="P39" i="4"/>
  <c r="O39" i="4"/>
  <c r="N39" i="4"/>
  <c r="M39" i="4"/>
  <c r="L39" i="4"/>
  <c r="R38" i="4"/>
  <c r="Q38" i="4"/>
  <c r="P38" i="4"/>
  <c r="O38" i="4"/>
  <c r="N38" i="4"/>
  <c r="M38" i="4"/>
  <c r="L38" i="4"/>
  <c r="R37" i="4"/>
  <c r="Q37" i="4"/>
  <c r="P37" i="4"/>
  <c r="O37" i="4"/>
  <c r="N37" i="4"/>
  <c r="M37" i="4"/>
  <c r="L37" i="4"/>
  <c r="R36" i="4"/>
  <c r="Q36" i="4"/>
  <c r="P36" i="4"/>
  <c r="O36" i="4"/>
  <c r="N36" i="4"/>
  <c r="M36" i="4"/>
  <c r="L36" i="4"/>
  <c r="R35" i="4"/>
  <c r="Q35" i="4"/>
  <c r="P35" i="4"/>
  <c r="O35" i="4"/>
  <c r="N35" i="4"/>
  <c r="M35" i="4"/>
  <c r="L35" i="4"/>
  <c r="I40" i="4"/>
  <c r="H40" i="4"/>
  <c r="G40" i="4"/>
  <c r="F40" i="4"/>
  <c r="E40" i="4"/>
  <c r="D40" i="4"/>
  <c r="C40" i="4"/>
  <c r="I39" i="4"/>
  <c r="H39" i="4"/>
  <c r="G39" i="4"/>
  <c r="F39" i="4"/>
  <c r="E39" i="4"/>
  <c r="D39" i="4"/>
  <c r="C39" i="4"/>
  <c r="I38" i="4"/>
  <c r="H38" i="4"/>
  <c r="G38" i="4"/>
  <c r="F38" i="4"/>
  <c r="E38" i="4"/>
  <c r="D38" i="4"/>
  <c r="C38" i="4"/>
  <c r="I37" i="4"/>
  <c r="H37" i="4"/>
  <c r="G37" i="4"/>
  <c r="F37" i="4"/>
  <c r="E37" i="4"/>
  <c r="D37" i="4"/>
  <c r="C37" i="4"/>
  <c r="I36" i="4"/>
  <c r="H36" i="4"/>
  <c r="G36" i="4"/>
  <c r="F36" i="4"/>
  <c r="E36" i="4"/>
  <c r="D36" i="4"/>
  <c r="C36" i="4"/>
  <c r="I35" i="4"/>
  <c r="H35" i="4"/>
  <c r="G35" i="4"/>
  <c r="F35" i="4"/>
  <c r="E35" i="4"/>
  <c r="D35" i="4"/>
  <c r="C35" i="4"/>
  <c r="AJ30" i="4"/>
  <c r="AI30" i="4"/>
  <c r="AH30" i="4"/>
  <c r="AG30" i="4"/>
  <c r="AF30" i="4"/>
  <c r="AE30" i="4"/>
  <c r="AD30" i="4"/>
  <c r="AJ29" i="4"/>
  <c r="AI29" i="4"/>
  <c r="AH29" i="4"/>
  <c r="AG29" i="4"/>
  <c r="AF29" i="4"/>
  <c r="AE29" i="4"/>
  <c r="AD29" i="4"/>
  <c r="AJ28" i="4"/>
  <c r="AI28" i="4"/>
  <c r="AH28" i="4"/>
  <c r="AG28" i="4"/>
  <c r="AF28" i="4"/>
  <c r="AE28" i="4"/>
  <c r="AD28" i="4"/>
  <c r="AJ27" i="4"/>
  <c r="AI27" i="4"/>
  <c r="AH27" i="4"/>
  <c r="AG27" i="4"/>
  <c r="AF27" i="4"/>
  <c r="AE27" i="4"/>
  <c r="AD27" i="4"/>
  <c r="AJ26" i="4"/>
  <c r="AI26" i="4"/>
  <c r="AH26" i="4"/>
  <c r="AG26" i="4"/>
  <c r="AF26" i="4"/>
  <c r="AE26" i="4"/>
  <c r="AD26" i="4"/>
  <c r="AJ25" i="4"/>
  <c r="AI25" i="4"/>
  <c r="AH25" i="4"/>
  <c r="AG25" i="4"/>
  <c r="AF25" i="4"/>
  <c r="AE25" i="4"/>
  <c r="AD25" i="4"/>
  <c r="AA30" i="4"/>
  <c r="Z30" i="4"/>
  <c r="Y30" i="4"/>
  <c r="X30" i="4"/>
  <c r="W30" i="4"/>
  <c r="V30" i="4"/>
  <c r="U30" i="4"/>
  <c r="AA29" i="4"/>
  <c r="Z29" i="4"/>
  <c r="Y29" i="4"/>
  <c r="X29" i="4"/>
  <c r="W29" i="4"/>
  <c r="V29" i="4"/>
  <c r="U29" i="4"/>
  <c r="AA28" i="4"/>
  <c r="Z28" i="4"/>
  <c r="Y28" i="4"/>
  <c r="X28" i="4"/>
  <c r="W28" i="4"/>
  <c r="V28" i="4"/>
  <c r="U28" i="4"/>
  <c r="AA27" i="4"/>
  <c r="Z27" i="4"/>
  <c r="Y27" i="4"/>
  <c r="X27" i="4"/>
  <c r="W27" i="4"/>
  <c r="V27" i="4"/>
  <c r="U27" i="4"/>
  <c r="AA26" i="4"/>
  <c r="Z26" i="4"/>
  <c r="Y26" i="4"/>
  <c r="X26" i="4"/>
  <c r="W26" i="4"/>
  <c r="V26" i="4"/>
  <c r="U26" i="4"/>
  <c r="AA25" i="4"/>
  <c r="Z25" i="4"/>
  <c r="Y25" i="4"/>
  <c r="X25" i="4"/>
  <c r="W25" i="4"/>
  <c r="V25" i="4"/>
  <c r="U25" i="4"/>
  <c r="R31" i="4"/>
  <c r="Q31" i="4"/>
  <c r="P31" i="4"/>
  <c r="O31" i="4"/>
  <c r="N31" i="4"/>
  <c r="M31" i="4"/>
  <c r="L31" i="4"/>
  <c r="R30" i="4"/>
  <c r="Q30" i="4"/>
  <c r="P30" i="4"/>
  <c r="O30" i="4"/>
  <c r="N30" i="4"/>
  <c r="M30" i="4"/>
  <c r="L30" i="4"/>
  <c r="R29" i="4"/>
  <c r="Q29" i="4"/>
  <c r="P29" i="4"/>
  <c r="O29" i="4"/>
  <c r="N29" i="4"/>
  <c r="M29" i="4"/>
  <c r="L29" i="4"/>
  <c r="R28" i="4"/>
  <c r="Q28" i="4"/>
  <c r="P28" i="4"/>
  <c r="O28" i="4"/>
  <c r="N28" i="4"/>
  <c r="M28" i="4"/>
  <c r="L28" i="4"/>
  <c r="R27" i="4"/>
  <c r="Q27" i="4"/>
  <c r="P27" i="4"/>
  <c r="O27" i="4"/>
  <c r="N27" i="4"/>
  <c r="M27" i="4"/>
  <c r="L27" i="4"/>
  <c r="R26" i="4"/>
  <c r="Q26" i="4"/>
  <c r="P26" i="4"/>
  <c r="O26" i="4"/>
  <c r="N26" i="4"/>
  <c r="M26" i="4"/>
  <c r="L26" i="4"/>
  <c r="I31" i="4"/>
  <c r="H31" i="4"/>
  <c r="G31" i="4"/>
  <c r="F31" i="4"/>
  <c r="E31" i="4"/>
  <c r="D31" i="4"/>
  <c r="C31" i="4"/>
  <c r="I30" i="4"/>
  <c r="H30" i="4"/>
  <c r="G30" i="4"/>
  <c r="F30" i="4"/>
  <c r="E30" i="4"/>
  <c r="D30" i="4"/>
  <c r="C30" i="4"/>
  <c r="I29" i="4"/>
  <c r="H29" i="4"/>
  <c r="G29" i="4"/>
  <c r="F29" i="4"/>
  <c r="E29" i="4"/>
  <c r="D29" i="4"/>
  <c r="C29" i="4"/>
  <c r="I28" i="4"/>
  <c r="H28" i="4"/>
  <c r="G28" i="4"/>
  <c r="F28" i="4"/>
  <c r="E28" i="4"/>
  <c r="D28" i="4"/>
  <c r="C28" i="4"/>
  <c r="I27" i="4"/>
  <c r="H27" i="4"/>
  <c r="G27" i="4"/>
  <c r="F27" i="4"/>
  <c r="E27" i="4"/>
  <c r="D27" i="4"/>
  <c r="C27" i="4"/>
  <c r="I26" i="4"/>
  <c r="H26" i="4"/>
  <c r="G26" i="4"/>
  <c r="F26" i="4"/>
  <c r="E26" i="4"/>
  <c r="D26" i="4"/>
  <c r="C26" i="4"/>
  <c r="AD41" i="4"/>
  <c r="U41" i="4"/>
  <c r="L42" i="4"/>
  <c r="C42" i="4"/>
  <c r="AD32" i="4"/>
  <c r="U32" i="4"/>
  <c r="L33" i="4"/>
  <c r="C33" i="4"/>
  <c r="AD23" i="4"/>
  <c r="U23" i="4"/>
  <c r="L24" i="4"/>
  <c r="C24" i="4"/>
</calcChain>
</file>

<file path=xl/sharedStrings.xml><?xml version="1.0" encoding="utf-8"?>
<sst xmlns="http://schemas.openxmlformats.org/spreadsheetml/2006/main" count="110" uniqueCount="33">
  <si>
    <t>Notes</t>
  </si>
  <si>
    <t>Su</t>
  </si>
  <si>
    <t>Mo</t>
  </si>
  <si>
    <t>We</t>
  </si>
  <si>
    <t>Tu</t>
  </si>
  <si>
    <t>Th</t>
  </si>
  <si>
    <t>Fr</t>
  </si>
  <si>
    <t>Sa</t>
  </si>
  <si>
    <t>ABOUT THIS TEMPLATE</t>
  </si>
  <si>
    <t>Keep track of important dates and enter notes in this Family Calendar.</t>
  </si>
  <si>
    <t>Customize calendar title and select year.</t>
  </si>
  <si>
    <t>Each month calendar is auto updated.</t>
  </si>
  <si>
    <t>Note: </t>
  </si>
  <si>
    <t>Tip: Use spinner to change the calendar year is in this cell.</t>
  </si>
  <si>
    <t>To learn more about tables, press SHIFT and then F10 within a table, select the TABLE option, and then select ALTERNATIVE TEXT</t>
  </si>
  <si>
    <t>Additional instructions have been provided in column A in FAMILY CALENDAR worksheet. This text has been intentionally hidden. To remove text, select column A, then select DELETE. To show/hide text, select  additional instructions text option below.</t>
  </si>
  <si>
    <t>FASE</t>
  </si>
  <si>
    <t>The BHTA Calendar</t>
  </si>
  <si>
    <t>Meeting Dates</t>
  </si>
  <si>
    <t>BH COUNCIL MEETING DATES</t>
  </si>
  <si>
    <t>BH LUB MEETING DATES</t>
  </si>
  <si>
    <t>1/26            4/27            7/27            10/26</t>
  </si>
  <si>
    <t>1/9              4/10            7/10             10/10</t>
  </si>
  <si>
    <t>2/13            5/8              8/14             11/13</t>
  </si>
  <si>
    <t>2/23            5/25            8/31            11/30</t>
  </si>
  <si>
    <t>3/13            6/12            9/1              12/11</t>
  </si>
  <si>
    <t>3/30            6/29            9/28            12/28</t>
  </si>
  <si>
    <t>1/2              7/3</t>
  </si>
  <si>
    <t>2/6              8/7</t>
  </si>
  <si>
    <t>3/6              9/6</t>
  </si>
  <si>
    <t>4/3            10/2</t>
  </si>
  <si>
    <t>5/1            11/6</t>
  </si>
  <si>
    <t>6/5            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</si>
</sst>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numFmt numFmtId="165" formatCode="mmmm"/>
    <numFmt numFmtId="166" formatCode=";;;"/>
    <numFmt numFmtId="169" formatCode="m/d;@"/>
  </numFmts>
  <fonts count="32" x14ac:knownFonts="1">
    <font>
      <sz val="10"/>
      <color theme="1"/>
      <name val="Calibri"/>
      <family val="2"/>
      <scheme val="minor"/>
    </font>
    <font>
      <sz val="11"/>
      <color theme="1"/>
      <name val="Calibri"/>
      <family val="2"/>
      <scheme val="minor"/>
    </font>
    <font>
      <sz val="11"/>
      <color theme="1"/>
      <name val="Calibri"/>
      <family val="2"/>
      <scheme val="minor"/>
    </font>
    <font>
      <b/>
      <sz val="12"/>
      <color theme="0"/>
      <name val="Cambria"/>
      <family val="4"/>
      <scheme val="major"/>
    </font>
    <font>
      <sz val="11"/>
      <color theme="1"/>
      <name val="Cambria"/>
      <family val="4"/>
      <scheme val="major"/>
    </font>
    <font>
      <sz val="11"/>
      <color rgb="FFFFFF00"/>
      <name val="Cambria"/>
      <family val="4"/>
      <scheme val="major"/>
    </font>
    <font>
      <sz val="10"/>
      <color rgb="FFFFFF00"/>
      <name val="Cambria"/>
      <family val="4"/>
      <scheme val="major"/>
    </font>
    <font>
      <sz val="10"/>
      <color theme="4"/>
      <name val="Cambria"/>
      <family val="4"/>
      <scheme val="major"/>
    </font>
    <font>
      <b/>
      <sz val="12"/>
      <color theme="1"/>
      <name val="Cambria"/>
      <family val="2"/>
      <scheme val="major"/>
    </font>
    <font>
      <sz val="9"/>
      <color theme="1"/>
      <name val="Calibri"/>
      <family val="2"/>
      <scheme val="minor"/>
    </font>
    <font>
      <sz val="10"/>
      <color theme="4"/>
      <name val="Calibri"/>
      <family val="2"/>
      <scheme val="minor"/>
    </font>
    <font>
      <sz val="11"/>
      <color theme="4"/>
      <name val="Cambria"/>
      <family val="4"/>
      <scheme val="major"/>
    </font>
    <font>
      <b/>
      <sz val="11.5"/>
      <color theme="1"/>
      <name val="Cambria"/>
      <family val="2"/>
      <scheme val="major"/>
    </font>
    <font>
      <b/>
      <sz val="11.5"/>
      <color theme="0" tint="-0.249977111117893"/>
      <name val="Calibri"/>
      <family val="2"/>
      <scheme val="minor"/>
    </font>
    <font>
      <b/>
      <sz val="12"/>
      <color theme="0"/>
      <name val="Cambria"/>
      <family val="1"/>
      <scheme val="major"/>
    </font>
    <font>
      <b/>
      <sz val="28"/>
      <color theme="0"/>
      <name val="Cambria"/>
      <family val="1"/>
      <scheme val="major"/>
    </font>
    <font>
      <sz val="10"/>
      <color theme="0"/>
      <name val="Calibri"/>
      <family val="2"/>
      <scheme val="minor"/>
    </font>
    <font>
      <sz val="11"/>
      <color theme="0"/>
      <name val="Cambria"/>
      <family val="4"/>
      <scheme val="major"/>
    </font>
    <font>
      <sz val="12"/>
      <color theme="0"/>
      <name val="Cambria"/>
      <family val="1"/>
      <scheme val="major"/>
    </font>
    <font>
      <sz val="12"/>
      <color theme="0"/>
      <name val="Cambria"/>
      <family val="4"/>
      <scheme val="major"/>
    </font>
    <font>
      <sz val="12"/>
      <color theme="0"/>
      <name val="Calibri"/>
      <family val="2"/>
      <scheme val="minor"/>
    </font>
    <font>
      <sz val="11"/>
      <name val="Calibri"/>
      <family val="2"/>
      <scheme val="minor"/>
    </font>
    <font>
      <b/>
      <sz val="11.5"/>
      <color theme="1" tint="0.34998626667073579"/>
      <name val="Calibri"/>
      <family val="2"/>
      <scheme val="minor"/>
    </font>
    <font>
      <b/>
      <sz val="13"/>
      <color theme="3"/>
      <name val="Calibri"/>
      <family val="2"/>
      <scheme val="minor"/>
    </font>
    <font>
      <b/>
      <sz val="13"/>
      <color theme="3" tint="-0.249977111117893"/>
      <name val="Calibri"/>
      <family val="2"/>
      <scheme val="minor"/>
    </font>
    <font>
      <b/>
      <sz val="11"/>
      <color theme="1"/>
      <name val="Calibri"/>
      <family val="2"/>
      <scheme val="minor"/>
    </font>
    <font>
      <sz val="11"/>
      <name val="Calibri"/>
      <family val="2"/>
    </font>
    <font>
      <sz val="11"/>
      <color theme="0"/>
      <name val="Calibri"/>
      <family val="2"/>
      <scheme val="minor"/>
    </font>
    <font>
      <sz val="10"/>
      <name val="Calibri"/>
      <family val="2"/>
      <scheme val="minor"/>
    </font>
    <font>
      <sz val="10"/>
      <color theme="8"/>
      <name val="Cambria"/>
      <family val="4"/>
      <scheme val="major"/>
    </font>
    <font>
      <sz val="10"/>
      <color theme="7"/>
      <name val="Calibri"/>
      <family val="2"/>
      <scheme val="minor"/>
    </font>
    <font>
      <sz val="10"/>
      <color theme="6"/>
      <name val="Calibri"/>
      <family val="2"/>
      <scheme val="minor"/>
    </font>
  </fonts>
  <fills count="8">
    <fill>
      <patternFill patternType="none"/>
    </fill>
    <fill>
      <patternFill patternType="gray125"/>
    </fill>
    <fill>
      <patternFill patternType="solid">
        <fgColor theme="1" tint="0.14999847407452621"/>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0"/>
        <bgColor indexed="64"/>
      </patternFill>
    </fill>
  </fills>
  <borders count="6">
    <border>
      <left/>
      <right/>
      <top/>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right style="thin">
        <color theme="0" tint="-0.14996795556505021"/>
      </right>
      <top/>
      <bottom/>
      <diagonal/>
    </border>
    <border>
      <left/>
      <right/>
      <top/>
      <bottom style="thick">
        <color theme="4" tint="0.499984740745262"/>
      </bottom>
      <diagonal/>
    </border>
    <border>
      <left style="thin">
        <color theme="3" tint="0.79998168889431442"/>
      </left>
      <right/>
      <top/>
      <bottom/>
      <diagonal/>
    </border>
  </borders>
  <cellStyleXfs count="3">
    <xf numFmtId="0" fontId="0" fillId="0" borderId="0"/>
    <xf numFmtId="0" fontId="21" fillId="0" borderId="0"/>
    <xf numFmtId="0" fontId="23" fillId="0" borderId="4" applyNumberFormat="0" applyFill="0" applyAlignment="0" applyProtection="0"/>
  </cellStyleXfs>
  <cellXfs count="64">
    <xf numFmtId="0" fontId="0" fillId="0" borderId="0" xfId="0"/>
    <xf numFmtId="0" fontId="8" fillId="0" borderId="0" xfId="0" applyFont="1"/>
    <xf numFmtId="0" fontId="0" fillId="0" borderId="0" xfId="0" applyAlignment="1">
      <alignment horizontal="center"/>
    </xf>
    <xf numFmtId="164" fontId="0" fillId="0" borderId="0" xfId="0" applyNumberFormat="1" applyAlignment="1">
      <alignment horizontal="center"/>
    </xf>
    <xf numFmtId="164" fontId="0" fillId="0" borderId="0" xfId="0" applyNumberFormat="1"/>
    <xf numFmtId="0" fontId="9" fillId="0" borderId="0" xfId="0" applyFont="1"/>
    <xf numFmtId="0" fontId="3" fillId="2" borderId="0" xfId="0" applyFont="1" applyFill="1" applyAlignment="1">
      <alignment horizontal="left" indent="1"/>
    </xf>
    <xf numFmtId="0" fontId="10" fillId="2" borderId="0" xfId="0" applyFont="1" applyFill="1"/>
    <xf numFmtId="0" fontId="11" fillId="2" borderId="0" xfId="0" applyFont="1" applyFill="1"/>
    <xf numFmtId="0" fontId="7" fillId="2" borderId="0" xfId="0" applyFont="1" applyFill="1"/>
    <xf numFmtId="0" fontId="8" fillId="0" borderId="3" xfId="0" applyFont="1" applyBorder="1"/>
    <xf numFmtId="0" fontId="13" fillId="0" borderId="3" xfId="0" applyFont="1" applyBorder="1" applyAlignment="1">
      <alignment horizontal="center"/>
    </xf>
    <xf numFmtId="164" fontId="0" fillId="0" borderId="3" xfId="0" applyNumberFormat="1" applyBorder="1" applyAlignment="1">
      <alignment horizontal="center"/>
    </xf>
    <xf numFmtId="0" fontId="0" fillId="0" borderId="3" xfId="0" applyBorder="1"/>
    <xf numFmtId="0" fontId="4" fillId="0" borderId="0" xfId="0" applyFont="1"/>
    <xf numFmtId="0" fontId="7" fillId="0" borderId="0" xfId="0" applyFont="1"/>
    <xf numFmtId="0" fontId="6" fillId="0" borderId="0" xfId="0" applyFont="1"/>
    <xf numFmtId="0" fontId="5" fillId="0" borderId="0" xfId="0" applyFont="1"/>
    <xf numFmtId="0" fontId="14" fillId="2" borderId="0" xfId="0" applyFont="1" applyFill="1"/>
    <xf numFmtId="0" fontId="16" fillId="2" borderId="0" xfId="0" applyFont="1" applyFill="1"/>
    <xf numFmtId="0" fontId="17" fillId="2" borderId="0" xfId="0" applyFont="1" applyFill="1"/>
    <xf numFmtId="0" fontId="18" fillId="2" borderId="0" xfId="0" applyFont="1" applyFill="1" applyAlignment="1">
      <alignment horizontal="left" indent="1"/>
    </xf>
    <xf numFmtId="0" fontId="19" fillId="2" borderId="0" xfId="0" applyFont="1" applyFill="1" applyAlignment="1">
      <alignment horizontal="left" indent="1"/>
    </xf>
    <xf numFmtId="0" fontId="19" fillId="2" borderId="0" xfId="0" applyFont="1" applyFill="1"/>
    <xf numFmtId="0" fontId="20" fillId="2" borderId="0" xfId="0" applyFont="1" applyFill="1"/>
    <xf numFmtId="0" fontId="22" fillId="0" borderId="0" xfId="0" applyFont="1" applyAlignment="1">
      <alignment horizontal="center"/>
    </xf>
    <xf numFmtId="0" fontId="24" fillId="3" borderId="4" xfId="2" applyFont="1" applyFill="1" applyAlignment="1">
      <alignment horizontal="center"/>
    </xf>
    <xf numFmtId="0" fontId="0" fillId="0" borderId="0" xfId="0" applyAlignment="1">
      <alignment vertical="center"/>
    </xf>
    <xf numFmtId="0" fontId="2" fillId="0" borderId="0" xfId="0" applyFont="1" applyAlignment="1">
      <alignment vertical="center" wrapText="1"/>
    </xf>
    <xf numFmtId="0" fontId="25" fillId="0" borderId="0" xfId="0" applyFont="1" applyAlignment="1">
      <alignment vertical="center" wrapText="1"/>
    </xf>
    <xf numFmtId="0" fontId="0" fillId="0" borderId="0" xfId="0" applyAlignment="1">
      <alignment wrapText="1"/>
    </xf>
    <xf numFmtId="0" fontId="17" fillId="2" borderId="0" xfId="0" applyFont="1" applyFill="1" applyAlignment="1">
      <alignment wrapText="1"/>
    </xf>
    <xf numFmtId="0" fontId="16" fillId="2" borderId="0" xfId="0" applyFont="1" applyFill="1" applyAlignment="1">
      <alignment wrapText="1"/>
    </xf>
    <xf numFmtId="0" fontId="26" fillId="0" borderId="0" xfId="0" applyFont="1" applyAlignment="1">
      <alignment vertical="center" wrapText="1"/>
    </xf>
    <xf numFmtId="0" fontId="1" fillId="0" borderId="0" xfId="0" applyFont="1" applyAlignment="1">
      <alignment vertical="center" wrapText="1"/>
    </xf>
    <xf numFmtId="0" fontId="10" fillId="2" borderId="1" xfId="0" applyFont="1" applyFill="1" applyBorder="1"/>
    <xf numFmtId="0" fontId="16" fillId="0" borderId="0" xfId="0" applyFont="1"/>
    <xf numFmtId="0" fontId="27" fillId="0" borderId="0" xfId="0" applyFont="1" applyAlignment="1">
      <alignment vertical="center"/>
    </xf>
    <xf numFmtId="0" fontId="27" fillId="0" borderId="0" xfId="0" applyFont="1" applyAlignment="1">
      <alignment vertical="center" wrapText="1"/>
    </xf>
    <xf numFmtId="0" fontId="3" fillId="2" borderId="0" xfId="0" applyFont="1" applyFill="1" applyAlignment="1">
      <alignment horizontal="left"/>
    </xf>
    <xf numFmtId="164" fontId="0" fillId="5" borderId="0" xfId="0" applyNumberFormat="1" applyFill="1" applyAlignment="1">
      <alignment horizontal="center"/>
    </xf>
    <xf numFmtId="164" fontId="0" fillId="6" borderId="0" xfId="0" applyNumberFormat="1" applyFill="1" applyAlignment="1">
      <alignment horizontal="center"/>
    </xf>
    <xf numFmtId="164" fontId="0" fillId="4" borderId="0" xfId="0" applyNumberFormat="1" applyFill="1" applyAlignment="1">
      <alignment horizontal="center"/>
    </xf>
    <xf numFmtId="166" fontId="0" fillId="0" borderId="0" xfId="0" applyNumberFormat="1" applyAlignment="1">
      <alignment horizontal="center" wrapText="1"/>
    </xf>
    <xf numFmtId="0" fontId="15" fillId="2" borderId="0" xfId="0" applyFont="1" applyFill="1" applyAlignment="1">
      <alignment horizontal="left" wrapText="1"/>
    </xf>
    <xf numFmtId="0" fontId="15" fillId="2" borderId="0" xfId="0" applyFont="1" applyFill="1" applyAlignment="1">
      <alignment horizontal="right" wrapText="1"/>
    </xf>
    <xf numFmtId="0" fontId="10" fillId="2" borderId="2" xfId="0" applyFont="1" applyFill="1" applyBorder="1"/>
    <xf numFmtId="0" fontId="7" fillId="2" borderId="0" xfId="0" applyFont="1" applyFill="1"/>
    <xf numFmtId="0" fontId="21" fillId="5" borderId="2" xfId="0" applyFont="1" applyFill="1" applyBorder="1"/>
    <xf numFmtId="0" fontId="28" fillId="5" borderId="2" xfId="0" applyFont="1" applyFill="1" applyBorder="1"/>
    <xf numFmtId="0" fontId="21" fillId="4" borderId="2" xfId="0" applyFont="1" applyFill="1" applyBorder="1"/>
    <xf numFmtId="0" fontId="10" fillId="4" borderId="2" xfId="0" applyFont="1" applyFill="1" applyBorder="1"/>
    <xf numFmtId="14" fontId="7" fillId="2" borderId="0" xfId="0" applyNumberFormat="1" applyFont="1" applyFill="1" applyAlignment="1">
      <alignment horizontal="right" indent="1"/>
    </xf>
    <xf numFmtId="14" fontId="29" fillId="2" borderId="0" xfId="0" applyNumberFormat="1" applyFont="1" applyFill="1" applyAlignment="1">
      <alignment horizontal="left"/>
    </xf>
    <xf numFmtId="0" fontId="29" fillId="2" borderId="0" xfId="0" applyFont="1" applyFill="1" applyAlignment="1">
      <alignment horizontal="left"/>
    </xf>
    <xf numFmtId="14" fontId="29" fillId="2" borderId="0" xfId="0" applyNumberFormat="1" applyFont="1" applyFill="1" applyAlignment="1">
      <alignment horizontal="right" indent="1"/>
    </xf>
    <xf numFmtId="0" fontId="7" fillId="0" borderId="0" xfId="0" applyFont="1"/>
    <xf numFmtId="165" fontId="12" fillId="0" borderId="0" xfId="0" applyNumberFormat="1" applyFont="1" applyAlignment="1">
      <alignment horizontal="left"/>
    </xf>
    <xf numFmtId="0" fontId="0" fillId="2" borderId="0" xfId="0" applyFill="1"/>
    <xf numFmtId="169" fontId="30" fillId="2" borderId="2" xfId="0" applyNumberFormat="1" applyFont="1" applyFill="1" applyBorder="1" applyAlignment="1">
      <alignment horizontal="left"/>
    </xf>
    <xf numFmtId="169" fontId="31" fillId="2" borderId="2" xfId="0" applyNumberFormat="1" applyFont="1" applyFill="1" applyBorder="1" applyAlignment="1">
      <alignment horizontal="left"/>
    </xf>
    <xf numFmtId="0" fontId="0" fillId="7" borderId="0" xfId="0" applyFill="1"/>
    <xf numFmtId="0" fontId="0" fillId="0" borderId="5" xfId="0" applyBorder="1"/>
    <xf numFmtId="0" fontId="0" fillId="0" borderId="0" xfId="0" applyFill="1"/>
  </cellXfs>
  <cellStyles count="3">
    <cellStyle name="Heading 2" xfId="2" builtinId="17"/>
    <cellStyle name="Normal" xfId="0" builtinId="0" customBuiltin="1"/>
    <cellStyle name="Normal 2" xfId="1" xr:uid="{00000000-0005-0000-0000-000001000000}"/>
  </cellStyles>
  <dxfs count="111">
    <dxf>
      <fill>
        <patternFill>
          <bgColor theme="4"/>
        </patternFill>
      </fill>
    </dxf>
    <dxf>
      <font>
        <color theme="0"/>
      </font>
    </dxf>
    <dxf>
      <font>
        <color theme="0"/>
      </font>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5"/>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AE$3" max="2999" min="1900" page="10" val="2023"/>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209551</xdr:colOff>
      <xdr:row>0</xdr:row>
      <xdr:rowOff>85725</xdr:rowOff>
    </xdr:from>
    <xdr:to>
      <xdr:col>36</xdr:col>
      <xdr:colOff>154687</xdr:colOff>
      <xdr:row>21</xdr:row>
      <xdr:rowOff>150114</xdr:rowOff>
    </xdr:to>
    <xdr:sp macro="" textlink="">
      <xdr:nvSpPr>
        <xdr:cNvPr id="2" name="Chalkboard frame" descr="Wooden chalkboard frame">
          <a:extLst>
            <a:ext uri="{FF2B5EF4-FFF2-40B4-BE49-F238E27FC236}">
              <a16:creationId xmlns:a16="http://schemas.microsoft.com/office/drawing/2014/main" id="{00000000-0008-0000-0100-000002000000}"/>
            </a:ext>
          </a:extLst>
        </xdr:cNvPr>
        <xdr:cNvSpPr/>
      </xdr:nvSpPr>
      <xdr:spPr>
        <a:xfrm>
          <a:off x="209551" y="85725"/>
          <a:ext cx="7431786" cy="4188714"/>
        </a:xfrm>
        <a:prstGeom prst="frame">
          <a:avLst>
            <a:gd name="adj1" fmla="val 4776"/>
          </a:avLst>
        </a:prstGeom>
        <a:blipFill>
          <a:blip xmlns:r="http://schemas.openxmlformats.org/officeDocument/2006/relationships" r:embed="rId1">
            <a:extLst>
              <a:ext uri="{BEBA8EAE-BF5A-486C-A8C5-ECC9F3942E4B}">
                <a14:imgProps xmlns:a14="http://schemas.microsoft.com/office/drawing/2010/main">
                  <a14:imgLayer r:embed="rId2">
                    <a14:imgEffect>
                      <a14:artisticCrisscrossEtching/>
                    </a14:imgEffect>
                  </a14:imgLayer>
                </a14:imgProps>
              </a:ext>
            </a:extLst>
          </a:blip>
          <a:tile tx="0" ty="0" sx="100000" sy="100000" flip="none" algn="tl"/>
        </a:blipFill>
        <a:ln>
          <a:noFill/>
        </a:ln>
        <a:effectLst>
          <a:innerShdw blurRad="114300">
            <a:prstClr val="black"/>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editAs="oneCell">
    <xdr:from>
      <xdr:col>37</xdr:col>
      <xdr:colOff>9527</xdr:colOff>
      <xdr:row>2</xdr:row>
      <xdr:rowOff>104776</xdr:rowOff>
    </xdr:from>
    <xdr:to>
      <xdr:col>39</xdr:col>
      <xdr:colOff>590551</xdr:colOff>
      <xdr:row>3</xdr:row>
      <xdr:rowOff>0</xdr:rowOff>
    </xdr:to>
    <xdr:sp macro="" textlink="">
      <xdr:nvSpPr>
        <xdr:cNvPr id="4" name="Instructions" descr="Tip: Use spinner to change the calendar year">
          <a:extLst>
            <a:ext uri="{FF2B5EF4-FFF2-40B4-BE49-F238E27FC236}">
              <a16:creationId xmlns:a16="http://schemas.microsoft.com/office/drawing/2014/main" id="{00000000-0008-0000-0100-000004000000}"/>
            </a:ext>
          </a:extLst>
        </xdr:cNvPr>
        <xdr:cNvSpPr txBox="1"/>
      </xdr:nvSpPr>
      <xdr:spPr>
        <a:xfrm>
          <a:off x="7667627" y="552451"/>
          <a:ext cx="1800224" cy="352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b="0" i="1">
              <a:solidFill>
                <a:schemeClr val="tx1">
                  <a:lumMod val="75000"/>
                  <a:lumOff val="25000"/>
                </a:schemeClr>
              </a:solidFill>
            </a:rPr>
            <a:t>Use spinner to change the calendar year</a:t>
          </a:r>
        </a:p>
      </xdr:txBody>
    </xdr:sp>
    <xdr:clientData fPrintsWithSheet="0"/>
  </xdr:twoCellAnchor>
  <xdr:twoCellAnchor editAs="oneCell">
    <xdr:from>
      <xdr:col>18</xdr:col>
      <xdr:colOff>123825</xdr:colOff>
      <xdr:row>4</xdr:row>
      <xdr:rowOff>85725</xdr:rowOff>
    </xdr:from>
    <xdr:to>
      <xdr:col>18</xdr:col>
      <xdr:colOff>123825</xdr:colOff>
      <xdr:row>19</xdr:row>
      <xdr:rowOff>167640</xdr:rowOff>
    </xdr:to>
    <xdr:cxnSp macro="">
      <xdr:nvCxnSpPr>
        <xdr:cNvPr id="6" name="Chalkboard divider" descr="Chalkboard divder">
          <a:extLst>
            <a:ext uri="{FF2B5EF4-FFF2-40B4-BE49-F238E27FC236}">
              <a16:creationId xmlns:a16="http://schemas.microsoft.com/office/drawing/2014/main" id="{00000000-0008-0000-0100-000006000000}"/>
            </a:ext>
          </a:extLst>
        </xdr:cNvPr>
        <xdr:cNvCxnSpPr/>
      </xdr:nvCxnSpPr>
      <xdr:spPr>
        <a:xfrm>
          <a:off x="3933825" y="1095375"/>
          <a:ext cx="0" cy="2834640"/>
        </a:xfrm>
        <a:prstGeom prst="line">
          <a:avLst/>
        </a:prstGeom>
        <a:ln w="3175">
          <a:solidFill>
            <a:schemeClr val="accent1">
              <a:lumMod val="50000"/>
            </a:schemeClr>
          </a:solidFill>
        </a:ln>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35</xdr:col>
          <xdr:colOff>0</xdr:colOff>
          <xdr:row>2</xdr:row>
          <xdr:rowOff>85725</xdr:rowOff>
        </xdr:from>
        <xdr:to>
          <xdr:col>35</xdr:col>
          <xdr:colOff>152400</xdr:colOff>
          <xdr:row>2</xdr:row>
          <xdr:rowOff>390525</xdr:rowOff>
        </xdr:to>
        <xdr:sp macro="" textlink="">
          <xdr:nvSpPr>
            <xdr:cNvPr id="1025" name="Spinner" descr="Use the spinner button to change calendar year or change the year in cell AE3"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084D8F-5E57-4031-AB3B-95BABC13017E}" name="January" displayName="January" ref="C25:I31" totalsRowShown="0" headerRowDxfId="110" dataDxfId="109">
  <autoFilter ref="C25:I31" xr:uid="{1ADE8804-B0AD-4D11-994B-A0B41F6BA22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E197DA7-A53D-40E2-83EB-11047B8FB9A1}" name="Su" dataDxfId="108"/>
    <tableColumn id="2" xr3:uid="{D28A6F25-5E4C-4F17-88ED-16968913DBE9}" name="Mo" dataDxfId="107"/>
    <tableColumn id="3" xr3:uid="{BB2355F6-BB28-486C-8D20-834DCACD4F3F}" name="Tu" dataDxfId="106"/>
    <tableColumn id="4" xr3:uid="{50E92CC5-40CA-4805-9BB5-CE0DB8786693}" name="We" dataDxfId="105"/>
    <tableColumn id="5" xr3:uid="{E4BB72AD-4D9E-41F4-90A0-D41C1000188D}" name="Th" dataDxfId="104"/>
    <tableColumn id="6" xr3:uid="{2B371CF3-31DE-453E-9B23-86C0A18DD970}" name="Fr" dataDxfId="103"/>
    <tableColumn id="7" xr3:uid="{66ED2259-FB70-4D39-BDC5-24C72D11CFAF}" name="Sa" dataDxfId="102"/>
  </tableColumns>
  <tableStyleInfo showFirstColumn="0" showLastColumn="0" showRowStripes="0" showColumnStripes="0"/>
  <extLst>
    <ext xmlns:x14="http://schemas.microsoft.com/office/spreadsheetml/2009/9/main" uri="{504A1905-F514-4f6f-8877-14C23A59335A}">
      <x14:table altTextSummary="January calendar, day of the week are automatically calculated for the Year entered in cell AE3 in this table"/>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09AB6E0-CD0E-4829-AEC6-6555470351F2}" name="May" displayName="May" ref="C34:I40" totalsRowShown="0" headerRowDxfId="29" dataDxfId="28">
  <autoFilter ref="C34:I40" xr:uid="{DD84EE09-28A1-495B-AAF7-8A0DC4C4308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EB5F498-A896-471E-B854-83E1F5569372}" name="Su" dataDxfId="27"/>
    <tableColumn id="2" xr3:uid="{BA329B39-24F6-49D6-B18B-B0D068298D8D}" name="Mo" dataDxfId="26"/>
    <tableColumn id="3" xr3:uid="{C799F152-9858-4AF4-A0FF-8FCA81C8D628}" name="Tu" dataDxfId="25"/>
    <tableColumn id="4" xr3:uid="{E983E442-3CDE-46FF-8F09-DAE022ADCC87}" name="We" dataDxfId="24"/>
    <tableColumn id="5" xr3:uid="{8149405D-CCBC-4B4B-85BE-1A4FF328E013}" name="Th" dataDxfId="23"/>
    <tableColumn id="6" xr3:uid="{9C43832F-4334-4B42-B414-EFF19262FEE6}" name="Fr" dataDxfId="22"/>
    <tableColumn id="7" xr3:uid="{9AF096CA-BE9E-4E1D-838B-C9706D1EF82D}" name="Sa" dataDxfId="21"/>
  </tableColumns>
  <tableStyleInfo showFirstColumn="0" showLastColumn="0" showRowStripes="0" showColumnStripes="0"/>
  <extLst>
    <ext xmlns:x14="http://schemas.microsoft.com/office/spreadsheetml/2009/9/main" uri="{504A1905-F514-4f6f-8877-14C23A59335A}">
      <x14:table altTextSummary="May calendar, day of the week are automatically calculated for the Year entered in cell AE3 in this tabl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5C1C30F-F899-4F2F-ACC1-9E735A2D638E}" name="June" displayName="June" ref="L34:R40" totalsRowShown="0" headerRowDxfId="20" dataDxfId="19">
  <autoFilter ref="L34:R40" xr:uid="{06E6625D-5B44-4419-B810-7FC21D452B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503938C-7986-49FF-9501-DDC17B342FAA}" name="Su" dataDxfId="18"/>
    <tableColumn id="2" xr3:uid="{D09E41EB-4C62-4845-BE36-E7C6C3889C0C}" name="Mo" dataDxfId="17"/>
    <tableColumn id="3" xr3:uid="{7E15A4CB-F43F-4EBE-BA7C-AF20ECC6CFCF}" name="Tu" dataDxfId="16"/>
    <tableColumn id="4" xr3:uid="{FB6E5EE0-423F-4A55-9060-8B0B30DC7B4C}" name="We" dataDxfId="15"/>
    <tableColumn id="5" xr3:uid="{C7F55345-04C4-4F39-ADF6-BE38EF870C9A}" name="Th" dataDxfId="14"/>
    <tableColumn id="6" xr3:uid="{89E766D5-3601-41EB-A409-D3C988BFEBDC}" name="Fr" dataDxfId="13"/>
    <tableColumn id="7" xr3:uid="{B37A6A8B-9721-42FA-8CA0-0914B15D5A98}" name="Sa" dataDxfId="12"/>
  </tableColumns>
  <tableStyleInfo showFirstColumn="0" showLastColumn="0" showRowStripes="0" showColumnStripes="0"/>
  <extLst>
    <ext xmlns:x14="http://schemas.microsoft.com/office/spreadsheetml/2009/9/main" uri="{504A1905-F514-4f6f-8877-14C23A59335A}">
      <x14:table altTextSummary="June calendar, day of the week are automatically calculated for the Year entered in cell AE3 in this tabl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EF8228F-878A-4314-8FAB-11CFA7BBDCCE}" name="July" displayName="July" ref="U33:AA39" totalsRowShown="0" headerRowDxfId="11" dataDxfId="10">
  <autoFilter ref="U33:AA39" xr:uid="{9393EAC2-153E-44A1-8C75-70195AD060C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04AB094-7893-4603-B8E4-15FF6D7C848C}" name="Su" dataDxfId="9"/>
    <tableColumn id="2" xr3:uid="{84C699AB-6496-441A-B237-2EB283CEFEAE}" name="Mo" dataDxfId="8"/>
    <tableColumn id="3" xr3:uid="{F183BF59-9DC2-4398-81DB-F0438980A67D}" name="Tu" dataDxfId="7"/>
    <tableColumn id="4" xr3:uid="{57B4D1AE-A132-42AB-B0DA-DFFC07D5E12F}" name="We" dataDxfId="6"/>
    <tableColumn id="5" xr3:uid="{99F0B57B-81B2-4F58-814B-9AF63612A63B}" name="Th" dataDxfId="5"/>
    <tableColumn id="6" xr3:uid="{85194B0F-B914-42E3-9849-D706E0596F18}" name="Fr" dataDxfId="4"/>
    <tableColumn id="7" xr3:uid="{D5875EA9-3BE5-41A0-8B63-BDE1DE894F6A}" name="Sa" dataDxfId="3"/>
  </tableColumns>
  <tableStyleInfo showFirstColumn="0" showLastColumn="0" showRowStripes="0" showColumnStripes="0"/>
  <extLst>
    <ext xmlns:x14="http://schemas.microsoft.com/office/spreadsheetml/2009/9/main" uri="{504A1905-F514-4f6f-8877-14C23A59335A}">
      <x14:table altTextSummary="July calendar, day of the week are automatically calculated for the Year entered in cell AE3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B1B8811-C173-43D0-81E6-C30611F9E48C}" name="February" displayName="February" ref="L25:R31" totalsRowShown="0" headerRowDxfId="101" dataDxfId="100">
  <autoFilter ref="L25:R31" xr:uid="{09FFEE6B-010F-48D3-B7C4-7E92ACC16B4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ED18BE3-3587-499C-9504-874D29C247A0}" name="Su" dataDxfId="99"/>
    <tableColumn id="2" xr3:uid="{A205A52F-8E37-498A-A5CC-6FD0732AF131}" name="Mo" dataDxfId="98"/>
    <tableColumn id="3" xr3:uid="{4F8A4A4F-781E-4A2F-9EF3-0FF67EE2444C}" name="Tu" dataDxfId="97"/>
    <tableColumn id="4" xr3:uid="{CDAFA5B3-2779-483C-99FC-75278781B8FD}" name="We" dataDxfId="96"/>
    <tableColumn id="5" xr3:uid="{C5B99975-7BB5-4A5D-8222-AC94AE515D3A}" name="Th" dataDxfId="95"/>
    <tableColumn id="6" xr3:uid="{5AF46251-0E40-4F5B-94D6-BDC11EC73FDB}" name="Fr" dataDxfId="94"/>
    <tableColumn id="7" xr3:uid="{658ADFA5-E083-46E9-B4B2-6F07BA9C7140}" name="Sa" dataDxfId="93"/>
  </tableColumns>
  <tableStyleInfo showFirstColumn="0" showLastColumn="0" showRowStripes="0" showColumnStripes="0"/>
  <extLst>
    <ext xmlns:x14="http://schemas.microsoft.com/office/spreadsheetml/2009/9/main" uri="{504A1905-F514-4f6f-8877-14C23A59335A}">
      <x14:table altTextSummary="February calendar, day of the week are automatically calculated for the Year entered in cell AE3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D92657-C237-4754-BCC7-2602796838F9}" name="March" displayName="March" ref="U24:AA30" totalsRowShown="0" headerRowDxfId="92" dataDxfId="91">
  <autoFilter ref="U24:AA30" xr:uid="{B456D373-3115-41EB-A162-40F83720CC9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4069E1A-70FC-4342-918B-8E6B20A93356}" name="Su" dataDxfId="90"/>
    <tableColumn id="2" xr3:uid="{1976C28A-BF43-4F82-B3A1-179B4B4AF804}" name="Mo" dataDxfId="89"/>
    <tableColumn id="3" xr3:uid="{DFDBD758-6531-462B-9AE8-3686E98FFCA9}" name="Tu" dataDxfId="88"/>
    <tableColumn id="4" xr3:uid="{3AA99097-3DF7-4398-A496-FF080F2CE97E}" name="We" dataDxfId="87"/>
    <tableColumn id="5" xr3:uid="{0E76D483-C95C-4DD9-9CAE-A97C8544598B}" name="Th" dataDxfId="86"/>
    <tableColumn id="6" xr3:uid="{7D921C56-69EB-4ABA-9B90-EA9F831DCC34}" name="Fr" dataDxfId="85"/>
    <tableColumn id="7" xr3:uid="{03450A21-A6C8-4854-B72B-E981E5FC9DC9}" name="Sa" dataDxfId="84"/>
  </tableColumns>
  <tableStyleInfo showFirstColumn="0" showLastColumn="0" showRowStripes="0" showColumnStripes="0"/>
  <extLst>
    <ext xmlns:x14="http://schemas.microsoft.com/office/spreadsheetml/2009/9/main" uri="{504A1905-F514-4f6f-8877-14C23A59335A}">
      <x14:table altTextSummary="March calendar, day of the week are automatically calculated for the Year entered in cell AE3 in thi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087589-C009-49EB-AFDC-257881EDD147}" name="April" displayName="April" ref="AD24:AJ30" totalsRowShown="0" headerRowDxfId="83" dataDxfId="82">
  <autoFilter ref="AD24:AJ30" xr:uid="{8BFC6485-6E26-4A91-8066-650E029D3FF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8EEF355-B82A-4D6F-B450-C6D068838F44}" name="Su" dataDxfId="81"/>
    <tableColumn id="2" xr3:uid="{0221955E-CD3B-479A-BF28-D0EB57D80A7C}" name="Mo" dataDxfId="80"/>
    <tableColumn id="3" xr3:uid="{273B5508-3FFE-4EFC-8827-E1E9731A6D7E}" name="Tu" dataDxfId="79"/>
    <tableColumn id="4" xr3:uid="{7F787E39-16E5-49DD-AA24-872C926B911A}" name="We" dataDxfId="78"/>
    <tableColumn id="5" xr3:uid="{8AAAF603-B5C0-498D-9D55-5F9E7E387865}" name="Th" dataDxfId="77"/>
    <tableColumn id="6" xr3:uid="{79472EDD-BC97-4C5A-A27E-F1390E092491}" name="Fr" dataDxfId="76"/>
    <tableColumn id="7" xr3:uid="{85A34A75-8BEB-40C8-9A1F-62A4F246DB22}" name="Sa" dataDxfId="75"/>
  </tableColumns>
  <tableStyleInfo showFirstColumn="0" showLastColumn="0" showRowStripes="0" showColumnStripes="0"/>
  <extLst>
    <ext xmlns:x14="http://schemas.microsoft.com/office/spreadsheetml/2009/9/main" uri="{504A1905-F514-4f6f-8877-14C23A59335A}">
      <x14:table altTextSummary="April calendar, day of the week are automatically calculated for the Year entered in cell AE3 in this tab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BF5564-BB5A-4618-B4DB-982512EAFB11}" name="August" displayName="August" ref="AD33:AJ39" totalsRowShown="0" headerRowDxfId="74" dataDxfId="73">
  <autoFilter ref="AD33:AJ39" xr:uid="{5719ADA1-9BC9-4D98-B98F-4D6D2024564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67B3F8E-C14A-47E8-8002-E8A7D40C3E27}" name="Su" dataDxfId="72"/>
    <tableColumn id="2" xr3:uid="{01DDCFDC-70E0-489A-AAAE-CD22902F985B}" name="Mo" dataDxfId="71"/>
    <tableColumn id="3" xr3:uid="{6CBD51C1-76AC-4F6D-BE33-4C9402A220A5}" name="Tu" dataDxfId="70"/>
    <tableColumn id="4" xr3:uid="{EC58AF9D-EB3F-4E1D-8E68-2B1EF525DBAB}" name="We" dataDxfId="69"/>
    <tableColumn id="5" xr3:uid="{C367D5EF-1033-48E8-A2C7-4068935677BF}" name="Th" dataDxfId="68"/>
    <tableColumn id="6" xr3:uid="{219986D6-6C09-4E7C-B268-689E81800E13}" name="Fr" dataDxfId="67"/>
    <tableColumn id="7" xr3:uid="{B02FE3BD-CE1D-4250-99CE-0DB5D42E3E4D}" name="Sa" dataDxfId="66"/>
  </tableColumns>
  <tableStyleInfo showFirstColumn="0" showLastColumn="0" showRowStripes="0" showColumnStripes="0"/>
  <extLst>
    <ext xmlns:x14="http://schemas.microsoft.com/office/spreadsheetml/2009/9/main" uri="{504A1905-F514-4f6f-8877-14C23A59335A}">
      <x14:table altTextSummary="August calendar, day of the week are automatically calculated for the Year entered in cell AE3 in this tabl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2FF5790-842E-4103-BC29-B54ACD26D025}" name="December" displayName="December" ref="AD42:AJ48" totalsRowShown="0" headerRowDxfId="65" dataDxfId="64">
  <autoFilter ref="AD42:AJ48" xr:uid="{CEC5793F-6ABD-47F5-97E3-AA946FC68D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7CB8969-BEA3-4624-979E-E1374078F18D}" name="Su" dataDxfId="63"/>
    <tableColumn id="2" xr3:uid="{DCB993F9-E5E9-4213-9C84-46F6E62105D7}" name="Mo" dataDxfId="62"/>
    <tableColumn id="3" xr3:uid="{ED7C5EA4-3B5B-404A-99A0-AD0C523D02E8}" name="Tu" dataDxfId="61"/>
    <tableColumn id="4" xr3:uid="{35FA642E-79F1-4B64-ACDB-3AB30A01BB43}" name="We" dataDxfId="60"/>
    <tableColumn id="5" xr3:uid="{9119F847-2CFB-4518-954A-408F67803C6D}" name="Th" dataDxfId="59"/>
    <tableColumn id="6" xr3:uid="{CFC3B963-A43F-4B9E-A411-25CF38B5B8FB}" name="Fr" dataDxfId="58"/>
    <tableColumn id="7" xr3:uid="{6773B7AD-6C98-4B11-ACCC-958503B6DC12}" name="Sa" dataDxfId="57"/>
  </tableColumns>
  <tableStyleInfo showFirstColumn="0" showLastColumn="0" showRowStripes="0" showColumnStripes="0"/>
  <extLst>
    <ext xmlns:x14="http://schemas.microsoft.com/office/spreadsheetml/2009/9/main" uri="{504A1905-F514-4f6f-8877-14C23A59335A}">
      <x14:table altTextSummary="December calendar, day of the week are automatically calculated for the Year entered in cell AE3 in this tabl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ECAB4FC-D90C-41D6-90D6-EFB979E90C77}" name="November" displayName="November" ref="U42:AA48" totalsRowShown="0" headerRowDxfId="56" dataDxfId="55">
  <autoFilter ref="U42:AA48" xr:uid="{D2B6EA8E-438C-46C4-92D4-1A158BB89EA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83919A4-2344-4CC2-99FA-245A55B3424B}" name="Su" dataDxfId="54"/>
    <tableColumn id="2" xr3:uid="{AA21C15B-CFEE-4282-AC89-A2518C48FE57}" name="Mo" dataDxfId="53"/>
    <tableColumn id="3" xr3:uid="{50DEF649-6E83-425F-B0F7-9FB8FE7EBB63}" name="Tu" dataDxfId="52"/>
    <tableColumn id="4" xr3:uid="{2FE2FBD4-4B90-4F5C-A8AE-A8CEA2DD5861}" name="We" dataDxfId="51"/>
    <tableColumn id="5" xr3:uid="{B65AFF60-D315-4718-AF6E-4F26244C19DF}" name="Th" dataDxfId="50"/>
    <tableColumn id="6" xr3:uid="{E8D0DE96-B2CD-47F6-94B9-529A472368BA}" name="Fr" dataDxfId="49"/>
    <tableColumn id="7" xr3:uid="{61C86030-ECA7-41C7-A52D-7CF24741A743}" name="Sa" dataDxfId="48"/>
  </tableColumns>
  <tableStyleInfo showFirstColumn="0" showLastColumn="0" showRowStripes="0" showColumnStripes="0"/>
  <extLst>
    <ext xmlns:x14="http://schemas.microsoft.com/office/spreadsheetml/2009/9/main" uri="{504A1905-F514-4f6f-8877-14C23A59335A}">
      <x14:table altTextSummary="November calendar, day of the week are automatically calculated for the Year entered in cell AE3 in this tabl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9240A08-42CE-49FA-A2A4-AF37C3C91937}" name="October" displayName="October" ref="L43:R49" totalsRowShown="0" headerRowDxfId="47" dataDxfId="46">
  <autoFilter ref="L43:R49" xr:uid="{190FC243-D4ED-4031-BD65-2508A4CC43A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959FE53-B080-4347-851C-F1E6DF868D1E}" name="Su" dataDxfId="45"/>
    <tableColumn id="2" xr3:uid="{58818C2A-A8BB-4BEE-A471-DDCB2289F220}" name="Mo" dataDxfId="44"/>
    <tableColumn id="3" xr3:uid="{38A99EE2-D9B0-471F-B412-28E7BA093F28}" name="Tu" dataDxfId="43"/>
    <tableColumn id="4" xr3:uid="{E8BBD341-C110-4365-902F-BF128A3818B7}" name="We" dataDxfId="42"/>
    <tableColumn id="5" xr3:uid="{AECC25E7-B42C-47DE-AC99-4E3039CC4F71}" name="Th" dataDxfId="41"/>
    <tableColumn id="6" xr3:uid="{2A622645-E1EE-49EF-9B76-A5C8939E6835}" name="Fr" dataDxfId="40"/>
    <tableColumn id="7" xr3:uid="{DEF76847-D46C-406F-9AAB-FEC40A323551}" name="Sa" dataDxfId="39"/>
  </tableColumns>
  <tableStyleInfo showFirstColumn="0" showLastColumn="0" showRowStripes="0" showColumnStripes="0"/>
  <extLst>
    <ext xmlns:x14="http://schemas.microsoft.com/office/spreadsheetml/2009/9/main" uri="{504A1905-F514-4f6f-8877-14C23A59335A}">
      <x14:table altTextSummary="October calendar, day of the week are automatically calculated for the Year entered in cell AE3 in this tabl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2D64E12-997B-4486-8A95-99D21B562D39}" name="September" displayName="September" ref="C43:I49" totalsRowShown="0" headerRowDxfId="38" dataDxfId="37">
  <autoFilter ref="C43:I49" xr:uid="{3F5C9226-4DD1-491C-AC86-DA42A4632E5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5BBC02D-CAFF-4F4E-8247-8C60842E4E75}" name="Su" dataDxfId="36"/>
    <tableColumn id="2" xr3:uid="{5C3756F3-44FD-4E9C-98D1-C798168ABA12}" name="Mo" dataDxfId="35"/>
    <tableColumn id="3" xr3:uid="{D23E7CE4-63A9-46CF-A6CA-8AB7B4338DE2}" name="Tu" dataDxfId="34"/>
    <tableColumn id="4" xr3:uid="{C18943D6-8975-4A03-9EFA-1A748AC4727A}" name="We" dataDxfId="33"/>
    <tableColumn id="5" xr3:uid="{8FB9889B-D0CF-4FE9-8A62-5B7B1FE7C4A9}" name="Th" dataDxfId="32"/>
    <tableColumn id="6" xr3:uid="{B1B5B5E1-3349-4348-8E65-46C36ADC9DFB}" name="Fr" dataDxfId="31"/>
    <tableColumn id="7" xr3:uid="{94CDB875-64F6-4E7A-A810-55D75100150A}" name="Sa" dataDxfId="30"/>
  </tableColumns>
  <tableStyleInfo showFirstColumn="0" showLastColumn="0" showRowStripes="0" showColumnStripes="0"/>
  <extLst>
    <ext xmlns:x14="http://schemas.microsoft.com/office/spreadsheetml/2009/9/main" uri="{504A1905-F514-4f6f-8877-14C23A59335A}">
      <x14:table altTextSummary="September calendar, day of the week are automatically calculated for the Year entered in cell AE3 in this table"/>
    </ext>
  </extLst>
</table>
</file>

<file path=xl/theme/theme1.xml><?xml version="1.0" encoding="utf-8"?>
<a:theme xmlns:a="http://schemas.openxmlformats.org/drawingml/2006/main" name="9_calendar">
  <a:themeElements>
    <a:clrScheme name="Family Calendar 2">
      <a:dk1>
        <a:sysClr val="windowText" lastClr="000000"/>
      </a:dk1>
      <a:lt1>
        <a:sysClr val="window" lastClr="FFFFFF"/>
      </a:lt1>
      <a:dk2>
        <a:srgbClr val="3E3D2D"/>
      </a:dk2>
      <a:lt2>
        <a:srgbClr val="FFFFFF"/>
      </a:lt2>
      <a:accent1>
        <a:srgbClr val="FFF078"/>
      </a:accent1>
      <a:accent2>
        <a:srgbClr val="99FF66"/>
      </a:accent2>
      <a:accent3>
        <a:srgbClr val="FF99FF"/>
      </a:accent3>
      <a:accent4>
        <a:srgbClr val="92E0F7"/>
      </a:accent4>
      <a:accent5>
        <a:srgbClr val="FFCB92"/>
      </a:accent5>
      <a:accent6>
        <a:srgbClr val="CC99FF"/>
      </a:accent6>
      <a:hlink>
        <a:srgbClr val="BBA600"/>
      </a:hlink>
      <a:folHlink>
        <a:srgbClr val="A45600"/>
      </a:folHlink>
    </a:clrScheme>
    <a:fontScheme name="Custom 7">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drawing" Target="../drawings/drawing1.xml"/><Relationship Id="rId16" Type="http://schemas.openxmlformats.org/officeDocument/2006/relationships/table" Target="../tables/table12.xml"/><Relationship Id="rId1" Type="http://schemas.openxmlformats.org/officeDocument/2006/relationships/printerSettings" Target="../printerSettings/printerSettings2.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E230F-273C-45E9-9C80-355F4F860AE9}">
  <sheetPr>
    <tabColor theme="1" tint="0.34998626667073579"/>
  </sheetPr>
  <dimension ref="A1:B9"/>
  <sheetViews>
    <sheetView showGridLines="0" workbookViewId="0"/>
  </sheetViews>
  <sheetFormatPr defaultRowHeight="12.75" x14ac:dyDescent="0.2"/>
  <cols>
    <col min="1" max="1" width="2.5703125" customWidth="1"/>
    <col min="2" max="2" width="85.140625" customWidth="1"/>
    <col min="3" max="3" width="2.5703125" customWidth="1"/>
  </cols>
  <sheetData>
    <row r="1" spans="1:2" ht="18" thickBot="1" x14ac:dyDescent="0.35">
      <c r="A1" t="s">
        <v>16</v>
      </c>
      <c r="B1" s="26" t="s">
        <v>8</v>
      </c>
    </row>
    <row r="2" spans="1:2" ht="30" customHeight="1" thickTop="1" x14ac:dyDescent="0.2">
      <c r="B2" s="28" t="s">
        <v>9</v>
      </c>
    </row>
    <row r="3" spans="1:2" s="27" customFormat="1" ht="30" customHeight="1" x14ac:dyDescent="0.2">
      <c r="B3" s="28" t="s">
        <v>10</v>
      </c>
    </row>
    <row r="4" spans="1:2" s="27" customFormat="1" ht="30" customHeight="1" x14ac:dyDescent="0.2">
      <c r="B4" s="28" t="s">
        <v>11</v>
      </c>
    </row>
    <row r="5" spans="1:2" s="27" customFormat="1" ht="15" x14ac:dyDescent="0.2">
      <c r="B5" s="29" t="s">
        <v>12</v>
      </c>
    </row>
    <row r="6" spans="1:2" ht="58.5" customHeight="1" x14ac:dyDescent="0.2">
      <c r="B6" s="34" t="s">
        <v>15</v>
      </c>
    </row>
    <row r="7" spans="1:2" ht="51.75" customHeight="1" x14ac:dyDescent="0.2">
      <c r="B7" s="33" t="s">
        <v>14</v>
      </c>
    </row>
    <row r="9" spans="1:2" ht="15" x14ac:dyDescent="0.2">
      <c r="B9" s="28"/>
    </row>
  </sheetData>
  <conditionalFormatting sqref="A1">
    <cfRule type="notContainsBlanks" dxfId="2" priority="1">
      <formula>LEN(TRIM(A1))&gt;0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AN49"/>
  <sheetViews>
    <sheetView showGridLines="0" tabSelected="1" zoomScaleNormal="100" workbookViewId="0">
      <selection activeCell="AM15" sqref="AM15"/>
    </sheetView>
  </sheetViews>
  <sheetFormatPr defaultRowHeight="12.75" x14ac:dyDescent="0.2"/>
  <cols>
    <col min="1" max="1" width="3.42578125" style="36" customWidth="1"/>
    <col min="2" max="2" width="3.140625" customWidth="1"/>
    <col min="3" max="9" width="3.28515625" customWidth="1"/>
    <col min="10" max="11" width="2.28515625" customWidth="1"/>
    <col min="12" max="18" width="3.28515625" customWidth="1"/>
    <col min="19" max="20" width="2.28515625" customWidth="1"/>
    <col min="21" max="27" width="3.28515625" customWidth="1"/>
    <col min="28" max="29" width="2.28515625" customWidth="1"/>
    <col min="30" max="37" width="3.28515625" customWidth="1"/>
  </cols>
  <sheetData>
    <row r="1" spans="1:40" ht="20.25" customHeight="1" x14ac:dyDescent="0.2">
      <c r="A1" s="37"/>
    </row>
    <row r="2" spans="1:40" ht="15" customHeight="1" x14ac:dyDescent="0.2">
      <c r="C2" s="19"/>
      <c r="D2" s="19"/>
      <c r="E2" s="20"/>
      <c r="F2" s="20"/>
      <c r="G2" s="20"/>
      <c r="H2" s="20"/>
      <c r="I2" s="20"/>
      <c r="J2" s="20"/>
      <c r="K2" s="20"/>
      <c r="L2" s="20"/>
      <c r="M2" s="20"/>
      <c r="N2" s="19"/>
      <c r="O2" s="19"/>
      <c r="P2" s="19"/>
      <c r="Q2" s="19"/>
      <c r="R2" s="19"/>
      <c r="S2" s="19"/>
      <c r="T2" s="19"/>
      <c r="U2" s="19"/>
      <c r="V2" s="19"/>
      <c r="W2" s="19"/>
      <c r="X2" s="19"/>
      <c r="Y2" s="19"/>
      <c r="Z2" s="19"/>
      <c r="AA2" s="19"/>
      <c r="AB2" s="19"/>
      <c r="AC2" s="19"/>
      <c r="AD2" s="19"/>
      <c r="AE2" s="19"/>
      <c r="AF2" s="19"/>
      <c r="AG2" s="19"/>
      <c r="AH2" s="19"/>
      <c r="AI2" s="19"/>
      <c r="AJ2" s="19"/>
    </row>
    <row r="3" spans="1:40" s="30" customFormat="1" ht="34.5" customHeight="1" x14ac:dyDescent="0.45">
      <c r="A3" s="38"/>
      <c r="C3" s="31"/>
      <c r="D3" s="44" t="s">
        <v>17</v>
      </c>
      <c r="E3" s="44"/>
      <c r="F3" s="44"/>
      <c r="G3" s="44"/>
      <c r="H3" s="44"/>
      <c r="I3" s="44"/>
      <c r="J3" s="44"/>
      <c r="K3" s="44"/>
      <c r="L3" s="44"/>
      <c r="M3" s="44"/>
      <c r="N3" s="44"/>
      <c r="O3" s="44"/>
      <c r="P3" s="44"/>
      <c r="Q3" s="44"/>
      <c r="R3" s="44"/>
      <c r="S3" s="44"/>
      <c r="T3" s="44"/>
      <c r="U3" s="44"/>
      <c r="V3" s="44"/>
      <c r="W3" s="44"/>
      <c r="X3" s="44"/>
      <c r="Y3" s="44"/>
      <c r="Z3" s="44"/>
      <c r="AA3" s="44"/>
      <c r="AB3" s="44"/>
      <c r="AC3" s="44"/>
      <c r="AD3" s="44"/>
      <c r="AE3" s="45">
        <v>2023</v>
      </c>
      <c r="AF3" s="45"/>
      <c r="AG3" s="45"/>
      <c r="AH3" s="45"/>
      <c r="AI3" s="45"/>
      <c r="AJ3" s="32"/>
      <c r="AL3" s="43" t="s">
        <v>13</v>
      </c>
      <c r="AM3" s="43"/>
      <c r="AN3" s="43"/>
    </row>
    <row r="4" spans="1:40" ht="9.75" customHeight="1" x14ac:dyDescent="0.25">
      <c r="C4" s="19"/>
      <c r="D4" s="19"/>
      <c r="E4" s="19"/>
      <c r="F4" s="19"/>
      <c r="G4" s="19"/>
      <c r="H4" s="19"/>
      <c r="I4" s="19"/>
      <c r="J4" s="19"/>
      <c r="K4" s="19"/>
      <c r="L4" s="19"/>
      <c r="M4" s="19"/>
      <c r="N4" s="19"/>
      <c r="O4" s="19"/>
      <c r="P4" s="19"/>
      <c r="Q4" s="19"/>
      <c r="R4" s="19"/>
      <c r="S4" s="19"/>
      <c r="T4" s="19"/>
      <c r="U4" s="58"/>
      <c r="V4" s="58"/>
      <c r="W4" s="24"/>
      <c r="X4" s="24"/>
      <c r="Y4" s="24"/>
      <c r="Z4" s="24"/>
      <c r="AA4" s="24"/>
      <c r="AB4" s="24"/>
      <c r="AC4" s="24"/>
      <c r="AD4" s="24"/>
      <c r="AE4" s="24"/>
      <c r="AF4" s="24"/>
      <c r="AG4" s="24"/>
      <c r="AH4" s="24"/>
      <c r="AI4" s="19"/>
      <c r="AJ4" s="19"/>
    </row>
    <row r="5" spans="1:40" ht="15.75" customHeight="1" x14ac:dyDescent="0.25">
      <c r="A5" s="38"/>
      <c r="C5" s="19"/>
      <c r="D5" s="39" t="s">
        <v>18</v>
      </c>
      <c r="E5" s="21"/>
      <c r="F5" s="22"/>
      <c r="G5" s="22"/>
      <c r="H5" s="23"/>
      <c r="I5" s="23"/>
      <c r="J5" s="23"/>
      <c r="K5" s="23"/>
      <c r="L5" s="23"/>
      <c r="M5" s="6"/>
      <c r="N5" s="24"/>
      <c r="O5" s="23"/>
      <c r="P5" s="24"/>
      <c r="Q5" s="24"/>
      <c r="R5" s="24"/>
      <c r="S5" s="19"/>
      <c r="T5" s="19"/>
      <c r="U5" s="18" t="s">
        <v>0</v>
      </c>
      <c r="V5" s="24"/>
      <c r="W5" s="35"/>
      <c r="X5" s="35"/>
      <c r="Y5" s="35"/>
      <c r="Z5" s="35"/>
      <c r="AA5" s="35"/>
      <c r="AB5" s="35"/>
      <c r="AC5" s="35"/>
      <c r="AD5" s="35"/>
      <c r="AE5" s="35"/>
      <c r="AF5" s="35"/>
      <c r="AG5" s="35"/>
      <c r="AH5" s="35"/>
      <c r="AI5" s="35"/>
      <c r="AJ5" s="7"/>
    </row>
    <row r="6" spans="1:40" ht="15" x14ac:dyDescent="0.25">
      <c r="C6" s="7"/>
      <c r="D6" s="55">
        <v>44933</v>
      </c>
      <c r="E6" s="55"/>
      <c r="F6" s="55"/>
      <c r="G6" s="55"/>
      <c r="H6" s="53">
        <v>45108</v>
      </c>
      <c r="I6" s="54"/>
      <c r="J6" s="54"/>
      <c r="K6" s="54"/>
      <c r="L6" s="54"/>
      <c r="M6" s="54"/>
      <c r="N6" s="54"/>
      <c r="O6" s="54"/>
      <c r="P6" s="54"/>
      <c r="Q6" s="54"/>
      <c r="R6" s="9"/>
      <c r="S6" s="9"/>
      <c r="T6" s="7"/>
      <c r="U6" s="48" t="s">
        <v>19</v>
      </c>
      <c r="V6" s="49"/>
      <c r="W6" s="49"/>
      <c r="X6" s="49"/>
      <c r="Y6" s="49"/>
      <c r="Z6" s="49"/>
      <c r="AA6" s="49"/>
      <c r="AB6" s="49"/>
      <c r="AC6" s="49"/>
      <c r="AD6" s="49"/>
      <c r="AE6" s="49"/>
      <c r="AF6" s="49"/>
      <c r="AG6" s="49"/>
      <c r="AH6" s="49"/>
      <c r="AI6" s="49"/>
      <c r="AJ6" s="7"/>
    </row>
    <row r="7" spans="1:40" ht="14.25" x14ac:dyDescent="0.2">
      <c r="C7" s="8"/>
      <c r="D7" s="55">
        <v>44961</v>
      </c>
      <c r="E7" s="55"/>
      <c r="F7" s="55"/>
      <c r="G7" s="55"/>
      <c r="H7" s="53">
        <v>45143</v>
      </c>
      <c r="I7" s="54"/>
      <c r="J7" s="54"/>
      <c r="K7" s="54"/>
      <c r="L7" s="54"/>
      <c r="M7" s="54"/>
      <c r="N7" s="54"/>
      <c r="O7" s="54"/>
      <c r="P7" s="54"/>
      <c r="Q7" s="54"/>
      <c r="R7" s="9"/>
      <c r="S7" s="9"/>
      <c r="T7" s="7"/>
      <c r="U7" s="59" t="s">
        <v>22</v>
      </c>
      <c r="V7" s="59"/>
      <c r="W7" s="59"/>
      <c r="X7" s="59"/>
      <c r="Y7" s="59"/>
      <c r="Z7" s="59"/>
      <c r="AA7" s="59"/>
      <c r="AB7" s="59"/>
      <c r="AC7" s="59"/>
      <c r="AD7" s="59"/>
      <c r="AE7" s="59"/>
      <c r="AF7" s="59"/>
      <c r="AG7" s="59"/>
      <c r="AH7" s="59"/>
      <c r="AI7" s="59"/>
      <c r="AJ7" s="7"/>
    </row>
    <row r="8" spans="1:40" ht="14.25" x14ac:dyDescent="0.2">
      <c r="C8" s="8"/>
      <c r="D8" s="55">
        <v>44989</v>
      </c>
      <c r="E8" s="55"/>
      <c r="F8" s="55"/>
      <c r="G8" s="55"/>
      <c r="H8" s="53">
        <v>45171</v>
      </c>
      <c r="I8" s="54"/>
      <c r="J8" s="54"/>
      <c r="K8" s="54"/>
      <c r="L8" s="54"/>
      <c r="M8" s="54"/>
      <c r="N8" s="54"/>
      <c r="O8" s="54"/>
      <c r="P8" s="54"/>
      <c r="Q8" s="54"/>
      <c r="R8" s="9"/>
      <c r="S8" s="9"/>
      <c r="T8" s="7"/>
      <c r="U8" s="59" t="s">
        <v>21</v>
      </c>
      <c r="V8" s="59"/>
      <c r="W8" s="59"/>
      <c r="X8" s="59"/>
      <c r="Y8" s="59"/>
      <c r="Z8" s="59"/>
      <c r="AA8" s="59"/>
      <c r="AB8" s="59"/>
      <c r="AC8" s="59"/>
      <c r="AD8" s="59"/>
      <c r="AE8" s="59"/>
      <c r="AF8" s="59"/>
      <c r="AG8" s="59"/>
      <c r="AH8" s="59"/>
      <c r="AI8" s="59"/>
      <c r="AJ8" s="7"/>
    </row>
    <row r="9" spans="1:40" ht="14.25" x14ac:dyDescent="0.2">
      <c r="C9" s="8"/>
      <c r="D9" s="55">
        <v>45017</v>
      </c>
      <c r="E9" s="55"/>
      <c r="F9" s="55"/>
      <c r="G9" s="55"/>
      <c r="H9" s="53">
        <v>45206</v>
      </c>
      <c r="I9" s="54"/>
      <c r="J9" s="54"/>
      <c r="K9" s="54"/>
      <c r="L9" s="54"/>
      <c r="M9" s="54"/>
      <c r="N9" s="54"/>
      <c r="O9" s="54"/>
      <c r="P9" s="54"/>
      <c r="Q9" s="54"/>
      <c r="R9" s="9"/>
      <c r="S9" s="9"/>
      <c r="T9" s="7"/>
      <c r="U9" s="59" t="s">
        <v>23</v>
      </c>
      <c r="V9" s="59"/>
      <c r="W9" s="59"/>
      <c r="X9" s="59"/>
      <c r="Y9" s="59"/>
      <c r="Z9" s="59"/>
      <c r="AA9" s="59"/>
      <c r="AB9" s="59"/>
      <c r="AC9" s="59"/>
      <c r="AD9" s="59"/>
      <c r="AE9" s="59"/>
      <c r="AF9" s="59"/>
      <c r="AG9" s="59"/>
      <c r="AH9" s="59"/>
      <c r="AI9" s="59"/>
      <c r="AJ9" s="7"/>
    </row>
    <row r="10" spans="1:40" ht="14.25" x14ac:dyDescent="0.2">
      <c r="C10" s="8"/>
      <c r="D10" s="55">
        <v>45052</v>
      </c>
      <c r="E10" s="55"/>
      <c r="F10" s="55"/>
      <c r="G10" s="55"/>
      <c r="H10" s="53">
        <v>45234</v>
      </c>
      <c r="I10" s="54"/>
      <c r="J10" s="54"/>
      <c r="K10" s="54"/>
      <c r="L10" s="54"/>
      <c r="M10" s="54"/>
      <c r="N10" s="54"/>
      <c r="O10" s="54"/>
      <c r="P10" s="54"/>
      <c r="Q10" s="54"/>
      <c r="R10" s="9"/>
      <c r="S10" s="9"/>
      <c r="T10" s="7"/>
      <c r="U10" s="59" t="s">
        <v>24</v>
      </c>
      <c r="V10" s="59"/>
      <c r="W10" s="59"/>
      <c r="X10" s="59"/>
      <c r="Y10" s="59"/>
      <c r="Z10" s="59"/>
      <c r="AA10" s="59"/>
      <c r="AB10" s="59"/>
      <c r="AC10" s="59"/>
      <c r="AD10" s="59"/>
      <c r="AE10" s="59"/>
      <c r="AF10" s="59"/>
      <c r="AG10" s="59"/>
      <c r="AH10" s="59"/>
      <c r="AI10" s="59"/>
      <c r="AJ10" s="7"/>
    </row>
    <row r="11" spans="1:40" ht="14.25" x14ac:dyDescent="0.2">
      <c r="C11" s="8"/>
      <c r="D11" s="55">
        <v>45080</v>
      </c>
      <c r="E11" s="55"/>
      <c r="F11" s="55"/>
      <c r="G11" s="55"/>
      <c r="H11" s="53">
        <v>45262</v>
      </c>
      <c r="I11" s="54"/>
      <c r="J11" s="54"/>
      <c r="K11" s="54"/>
      <c r="L11" s="54"/>
      <c r="M11" s="54"/>
      <c r="N11" s="54"/>
      <c r="O11" s="54"/>
      <c r="P11" s="54"/>
      <c r="Q11" s="54"/>
      <c r="R11" s="9"/>
      <c r="S11" s="9"/>
      <c r="T11" s="7"/>
      <c r="U11" s="59" t="s">
        <v>25</v>
      </c>
      <c r="V11" s="59"/>
      <c r="W11" s="59"/>
      <c r="X11" s="59"/>
      <c r="Y11" s="59"/>
      <c r="Z11" s="59"/>
      <c r="AA11" s="59"/>
      <c r="AB11" s="59"/>
      <c r="AC11" s="59"/>
      <c r="AD11" s="59"/>
      <c r="AE11" s="59"/>
      <c r="AF11" s="59"/>
      <c r="AG11" s="59"/>
      <c r="AH11" s="59"/>
      <c r="AI11" s="59"/>
      <c r="AJ11" s="7"/>
    </row>
    <row r="12" spans="1:40" ht="14.25" x14ac:dyDescent="0.2">
      <c r="C12" s="8"/>
      <c r="D12" s="52"/>
      <c r="E12" s="52"/>
      <c r="F12" s="52"/>
      <c r="G12" s="52"/>
      <c r="H12" s="47"/>
      <c r="I12" s="47"/>
      <c r="J12" s="47"/>
      <c r="K12" s="47"/>
      <c r="L12" s="47"/>
      <c r="M12" s="47"/>
      <c r="N12" s="47"/>
      <c r="O12" s="47"/>
      <c r="P12" s="47"/>
      <c r="Q12" s="47"/>
      <c r="R12" s="9"/>
      <c r="S12" s="9"/>
      <c r="T12" s="7"/>
      <c r="U12" s="59" t="s">
        <v>26</v>
      </c>
      <c r="V12" s="59"/>
      <c r="W12" s="59"/>
      <c r="X12" s="59"/>
      <c r="Y12" s="59"/>
      <c r="Z12" s="59"/>
      <c r="AA12" s="59"/>
      <c r="AB12" s="59"/>
      <c r="AC12" s="59"/>
      <c r="AD12" s="59"/>
      <c r="AE12" s="59"/>
      <c r="AF12" s="59"/>
      <c r="AG12" s="59"/>
      <c r="AH12" s="59"/>
      <c r="AI12" s="59"/>
      <c r="AJ12" s="7"/>
    </row>
    <row r="13" spans="1:40" ht="14.25" x14ac:dyDescent="0.2">
      <c r="C13" s="8"/>
      <c r="D13" s="52"/>
      <c r="E13" s="52"/>
      <c r="F13" s="52"/>
      <c r="G13" s="52"/>
      <c r="H13" s="47"/>
      <c r="I13" s="47"/>
      <c r="J13" s="47"/>
      <c r="K13" s="47"/>
      <c r="L13" s="47"/>
      <c r="M13" s="47"/>
      <c r="N13" s="47"/>
      <c r="O13" s="47"/>
      <c r="P13" s="47"/>
      <c r="Q13" s="47"/>
      <c r="R13" s="9"/>
      <c r="S13" s="9"/>
      <c r="T13" s="7"/>
      <c r="U13" s="46"/>
      <c r="V13" s="46"/>
      <c r="W13" s="46"/>
      <c r="X13" s="46"/>
      <c r="Y13" s="46"/>
      <c r="Z13" s="46"/>
      <c r="AA13" s="46"/>
      <c r="AB13" s="46"/>
      <c r="AC13" s="46"/>
      <c r="AD13" s="46"/>
      <c r="AE13" s="46"/>
      <c r="AF13" s="46"/>
      <c r="AG13" s="46"/>
      <c r="AH13" s="46"/>
      <c r="AI13" s="46"/>
      <c r="AJ13" s="7"/>
    </row>
    <row r="14" spans="1:40" ht="15" x14ac:dyDescent="0.25">
      <c r="C14" s="8"/>
      <c r="D14" s="52"/>
      <c r="E14" s="52"/>
      <c r="F14" s="52"/>
      <c r="G14" s="52"/>
      <c r="H14" s="47"/>
      <c r="I14" s="47"/>
      <c r="J14" s="47"/>
      <c r="K14" s="47"/>
      <c r="L14" s="47"/>
      <c r="M14" s="47"/>
      <c r="N14" s="47"/>
      <c r="O14" s="47"/>
      <c r="P14" s="47"/>
      <c r="Q14" s="47"/>
      <c r="R14" s="9"/>
      <c r="S14" s="9"/>
      <c r="T14" s="7"/>
      <c r="U14" s="50" t="s">
        <v>20</v>
      </c>
      <c r="V14" s="51"/>
      <c r="W14" s="51"/>
      <c r="X14" s="51"/>
      <c r="Y14" s="51"/>
      <c r="Z14" s="51"/>
      <c r="AA14" s="51"/>
      <c r="AB14" s="51"/>
      <c r="AC14" s="51"/>
      <c r="AD14" s="51"/>
      <c r="AE14" s="51"/>
      <c r="AF14" s="51"/>
      <c r="AG14" s="51"/>
      <c r="AH14" s="51"/>
      <c r="AI14" s="51"/>
      <c r="AJ14" s="7"/>
    </row>
    <row r="15" spans="1:40" ht="14.25" x14ac:dyDescent="0.2">
      <c r="C15" s="8"/>
      <c r="D15" s="52"/>
      <c r="E15" s="52"/>
      <c r="F15" s="52"/>
      <c r="G15" s="52"/>
      <c r="H15" s="47"/>
      <c r="I15" s="47"/>
      <c r="J15" s="47"/>
      <c r="K15" s="47"/>
      <c r="L15" s="47"/>
      <c r="M15" s="47"/>
      <c r="N15" s="47"/>
      <c r="O15" s="47"/>
      <c r="P15" s="47"/>
      <c r="Q15" s="47"/>
      <c r="R15" s="9"/>
      <c r="S15" s="9"/>
      <c r="T15" s="7"/>
      <c r="U15" s="60" t="s">
        <v>27</v>
      </c>
      <c r="V15" s="60"/>
      <c r="W15" s="60"/>
      <c r="X15" s="60"/>
      <c r="Y15" s="60"/>
      <c r="Z15" s="60"/>
      <c r="AA15" s="60"/>
      <c r="AB15" s="60"/>
      <c r="AC15" s="60"/>
      <c r="AD15" s="60"/>
      <c r="AE15" s="60"/>
      <c r="AF15" s="60"/>
      <c r="AG15" s="60"/>
      <c r="AH15" s="60"/>
      <c r="AI15" s="60"/>
      <c r="AJ15" s="7"/>
    </row>
    <row r="16" spans="1:40" ht="14.25" x14ac:dyDescent="0.2">
      <c r="C16" s="8"/>
      <c r="D16" s="52"/>
      <c r="E16" s="52"/>
      <c r="F16" s="52"/>
      <c r="G16" s="52"/>
      <c r="H16" s="47"/>
      <c r="I16" s="47"/>
      <c r="J16" s="47"/>
      <c r="K16" s="47"/>
      <c r="L16" s="47"/>
      <c r="M16" s="47"/>
      <c r="N16" s="47"/>
      <c r="O16" s="47"/>
      <c r="P16" s="47"/>
      <c r="Q16" s="47"/>
      <c r="R16" s="9"/>
      <c r="S16" s="9"/>
      <c r="T16" s="7"/>
      <c r="U16" s="60" t="s">
        <v>28</v>
      </c>
      <c r="V16" s="60"/>
      <c r="W16" s="60"/>
      <c r="X16" s="60"/>
      <c r="Y16" s="60"/>
      <c r="Z16" s="60"/>
      <c r="AA16" s="60"/>
      <c r="AB16" s="60"/>
      <c r="AC16" s="60"/>
      <c r="AD16" s="60"/>
      <c r="AE16" s="60"/>
      <c r="AF16" s="60"/>
      <c r="AG16" s="60"/>
      <c r="AH16" s="60"/>
      <c r="AI16" s="60"/>
      <c r="AJ16" s="7"/>
    </row>
    <row r="17" spans="1:39" ht="14.25" x14ac:dyDescent="0.2">
      <c r="C17" s="8"/>
      <c r="D17" s="52"/>
      <c r="E17" s="52"/>
      <c r="F17" s="52"/>
      <c r="G17" s="52"/>
      <c r="H17" s="47"/>
      <c r="I17" s="47"/>
      <c r="J17" s="47"/>
      <c r="K17" s="47"/>
      <c r="L17" s="47"/>
      <c r="M17" s="47"/>
      <c r="N17" s="47"/>
      <c r="O17" s="47"/>
      <c r="P17" s="47"/>
      <c r="Q17" s="47"/>
      <c r="R17" s="9"/>
      <c r="S17" s="9"/>
      <c r="T17" s="7"/>
      <c r="U17" s="60" t="s">
        <v>29</v>
      </c>
      <c r="V17" s="60"/>
      <c r="W17" s="60"/>
      <c r="X17" s="60"/>
      <c r="Y17" s="60"/>
      <c r="Z17" s="60"/>
      <c r="AA17" s="60"/>
      <c r="AB17" s="60"/>
      <c r="AC17" s="60"/>
      <c r="AD17" s="60"/>
      <c r="AE17" s="60"/>
      <c r="AF17" s="60"/>
      <c r="AG17" s="60"/>
      <c r="AH17" s="60"/>
      <c r="AI17" s="60"/>
      <c r="AJ17" s="7"/>
    </row>
    <row r="18" spans="1:39" ht="14.25" x14ac:dyDescent="0.2">
      <c r="C18" s="8"/>
      <c r="D18" s="52"/>
      <c r="E18" s="52"/>
      <c r="F18" s="52"/>
      <c r="G18" s="52"/>
      <c r="H18" s="47"/>
      <c r="I18" s="47"/>
      <c r="J18" s="47"/>
      <c r="K18" s="47"/>
      <c r="L18" s="47"/>
      <c r="M18" s="47"/>
      <c r="N18" s="47"/>
      <c r="O18" s="47"/>
      <c r="P18" s="47"/>
      <c r="Q18" s="47"/>
      <c r="R18" s="9"/>
      <c r="S18" s="9"/>
      <c r="T18" s="7"/>
      <c r="U18" s="60" t="s">
        <v>30</v>
      </c>
      <c r="V18" s="60"/>
      <c r="W18" s="60"/>
      <c r="X18" s="60"/>
      <c r="Y18" s="60"/>
      <c r="Z18" s="60"/>
      <c r="AA18" s="60"/>
      <c r="AB18" s="60"/>
      <c r="AC18" s="60"/>
      <c r="AD18" s="60"/>
      <c r="AE18" s="60"/>
      <c r="AF18" s="60"/>
      <c r="AG18" s="60"/>
      <c r="AH18" s="60"/>
      <c r="AI18" s="60"/>
      <c r="AJ18" s="7"/>
    </row>
    <row r="19" spans="1:39" ht="14.25" x14ac:dyDescent="0.2">
      <c r="C19" s="8"/>
      <c r="D19" s="52"/>
      <c r="E19" s="52"/>
      <c r="F19" s="52"/>
      <c r="G19" s="52"/>
      <c r="H19" s="47"/>
      <c r="I19" s="47"/>
      <c r="J19" s="47"/>
      <c r="K19" s="47"/>
      <c r="L19" s="47"/>
      <c r="M19" s="47"/>
      <c r="N19" s="47"/>
      <c r="O19" s="47"/>
      <c r="P19" s="47"/>
      <c r="Q19" s="47"/>
      <c r="R19" s="9"/>
      <c r="S19" s="9"/>
      <c r="T19" s="7"/>
      <c r="U19" s="60" t="s">
        <v>31</v>
      </c>
      <c r="V19" s="60"/>
      <c r="W19" s="60"/>
      <c r="X19" s="60"/>
      <c r="Y19" s="60"/>
      <c r="Z19" s="60"/>
      <c r="AA19" s="60"/>
      <c r="AB19" s="60"/>
      <c r="AC19" s="60"/>
      <c r="AD19" s="60"/>
      <c r="AE19" s="60"/>
      <c r="AF19" s="60"/>
      <c r="AG19" s="60"/>
      <c r="AH19" s="60"/>
      <c r="AI19" s="60"/>
      <c r="AJ19" s="7"/>
    </row>
    <row r="20" spans="1:39" ht="14.25" x14ac:dyDescent="0.2">
      <c r="C20" s="8"/>
      <c r="D20" s="52"/>
      <c r="E20" s="52"/>
      <c r="F20" s="52"/>
      <c r="G20" s="52"/>
      <c r="H20" s="47"/>
      <c r="I20" s="47"/>
      <c r="J20" s="47"/>
      <c r="K20" s="47"/>
      <c r="L20" s="47"/>
      <c r="M20" s="47"/>
      <c r="N20" s="47"/>
      <c r="O20" s="47"/>
      <c r="P20" s="47"/>
      <c r="Q20" s="47"/>
      <c r="R20" s="9"/>
      <c r="S20" s="9"/>
      <c r="T20" s="7"/>
      <c r="U20" s="60" t="s">
        <v>32</v>
      </c>
      <c r="V20" s="60"/>
      <c r="W20" s="60"/>
      <c r="X20" s="60"/>
      <c r="Y20" s="60"/>
      <c r="Z20" s="60"/>
      <c r="AA20" s="60"/>
      <c r="AB20" s="60"/>
      <c r="AC20" s="60"/>
      <c r="AD20" s="60"/>
      <c r="AE20" s="60"/>
      <c r="AF20" s="60"/>
      <c r="AG20" s="60"/>
      <c r="AH20" s="60"/>
      <c r="AI20" s="60"/>
      <c r="AJ20" s="7"/>
    </row>
    <row r="21" spans="1:39" ht="14.25" x14ac:dyDescent="0.2">
      <c r="C21" s="8"/>
      <c r="D21" s="47"/>
      <c r="E21" s="47"/>
      <c r="F21" s="9"/>
      <c r="G21" s="9"/>
      <c r="H21" s="9"/>
      <c r="I21" s="9"/>
      <c r="J21" s="9"/>
      <c r="K21" s="9"/>
      <c r="L21" s="9"/>
      <c r="M21" s="8"/>
      <c r="N21" s="8"/>
      <c r="O21" s="8"/>
      <c r="P21" s="7"/>
      <c r="Q21" s="7"/>
      <c r="R21" s="7"/>
      <c r="S21" s="7"/>
      <c r="T21" s="7"/>
      <c r="U21" s="58"/>
      <c r="V21" s="58"/>
      <c r="W21" s="58"/>
      <c r="X21" s="58"/>
      <c r="Y21" s="58"/>
      <c r="Z21" s="58"/>
      <c r="AA21" s="58"/>
      <c r="AB21" s="58"/>
      <c r="AC21" s="58"/>
      <c r="AD21" s="58"/>
      <c r="AE21" s="58"/>
      <c r="AF21" s="58"/>
      <c r="AG21" s="58"/>
      <c r="AH21" s="58"/>
      <c r="AI21" s="58"/>
      <c r="AJ21" s="58"/>
      <c r="AK21" s="63"/>
      <c r="AL21" s="61"/>
    </row>
    <row r="22" spans="1:39" ht="14.25" x14ac:dyDescent="0.2">
      <c r="C22" s="14"/>
      <c r="D22" s="56"/>
      <c r="E22" s="56"/>
      <c r="F22" s="15"/>
      <c r="G22" s="15"/>
      <c r="H22" s="15"/>
      <c r="I22" s="16"/>
      <c r="J22" s="16"/>
      <c r="K22" s="16"/>
      <c r="L22" s="16"/>
      <c r="M22" s="17"/>
      <c r="N22" s="17"/>
      <c r="O22" s="17"/>
    </row>
    <row r="23" spans="1:39" ht="33.75" customHeight="1" x14ac:dyDescent="0.25">
      <c r="A23" s="37"/>
      <c r="U23" s="57">
        <f>DATE(CalendarYear,3,1)</f>
        <v>44986</v>
      </c>
      <c r="V23" s="57"/>
      <c r="W23" s="57"/>
      <c r="X23" s="57"/>
      <c r="Y23" s="57"/>
      <c r="Z23" s="57"/>
      <c r="AA23" s="57"/>
      <c r="AB23" s="10"/>
      <c r="AC23" s="4"/>
      <c r="AD23" s="57">
        <f>DATE(CalendarYear,4,1)</f>
        <v>45017</v>
      </c>
      <c r="AE23" s="57"/>
      <c r="AF23" s="57"/>
      <c r="AG23" s="57"/>
      <c r="AH23" s="57"/>
      <c r="AI23" s="57"/>
      <c r="AJ23" s="57"/>
    </row>
    <row r="24" spans="1:39" ht="15.75" x14ac:dyDescent="0.25">
      <c r="A24" s="37"/>
      <c r="C24" s="57">
        <f>DATE(CalendarYear,1,1)</f>
        <v>44927</v>
      </c>
      <c r="D24" s="57"/>
      <c r="E24" s="57"/>
      <c r="F24" s="57"/>
      <c r="G24" s="57"/>
      <c r="H24" s="57"/>
      <c r="I24" s="57"/>
      <c r="J24" s="10"/>
      <c r="K24" s="1"/>
      <c r="L24" s="57">
        <f>DATE(CalendarYear,2,1)</f>
        <v>44958</v>
      </c>
      <c r="M24" s="57"/>
      <c r="N24" s="57"/>
      <c r="O24" s="57"/>
      <c r="P24" s="57"/>
      <c r="Q24" s="57"/>
      <c r="R24" s="57"/>
      <c r="S24" s="10"/>
      <c r="U24" s="25" t="s">
        <v>1</v>
      </c>
      <c r="V24" s="25" t="s">
        <v>2</v>
      </c>
      <c r="W24" s="25" t="s">
        <v>4</v>
      </c>
      <c r="X24" s="25" t="s">
        <v>3</v>
      </c>
      <c r="Y24" s="25" t="s">
        <v>5</v>
      </c>
      <c r="Z24" s="25" t="s">
        <v>6</v>
      </c>
      <c r="AA24" s="25" t="s">
        <v>7</v>
      </c>
      <c r="AB24" s="11"/>
      <c r="AC24" s="1"/>
      <c r="AD24" s="25" t="s">
        <v>1</v>
      </c>
      <c r="AE24" s="25" t="s">
        <v>2</v>
      </c>
      <c r="AF24" s="25" t="s">
        <v>4</v>
      </c>
      <c r="AG24" s="25" t="s">
        <v>3</v>
      </c>
      <c r="AH24" s="25" t="s">
        <v>5</v>
      </c>
      <c r="AI24" s="25" t="s">
        <v>6</v>
      </c>
      <c r="AJ24" s="25" t="s">
        <v>7</v>
      </c>
    </row>
    <row r="25" spans="1:39" ht="15" x14ac:dyDescent="0.25">
      <c r="A25" s="37"/>
      <c r="C25" s="25" t="s">
        <v>1</v>
      </c>
      <c r="D25" s="25" t="s">
        <v>2</v>
      </c>
      <c r="E25" s="25" t="s">
        <v>4</v>
      </c>
      <c r="F25" s="25" t="s">
        <v>3</v>
      </c>
      <c r="G25" s="25" t="s">
        <v>5</v>
      </c>
      <c r="H25" s="25" t="s">
        <v>6</v>
      </c>
      <c r="I25" s="25" t="s">
        <v>7</v>
      </c>
      <c r="J25" s="11"/>
      <c r="K25" s="2"/>
      <c r="L25" s="25" t="s">
        <v>1</v>
      </c>
      <c r="M25" s="25" t="s">
        <v>2</v>
      </c>
      <c r="N25" s="25" t="s">
        <v>4</v>
      </c>
      <c r="O25" s="25" t="s">
        <v>3</v>
      </c>
      <c r="P25" s="25" t="s">
        <v>5</v>
      </c>
      <c r="Q25" s="25" t="s">
        <v>6</v>
      </c>
      <c r="R25" s="25" t="s">
        <v>7</v>
      </c>
      <c r="S25" s="11"/>
      <c r="U25" s="3" t="str">
        <f>IF(DAY(MarSun1)=1,"",IF(AND(YEAR(MarSun1+1)=CalendarYear,MONTH(MarSun1+1)=3),MarSun1+1,""))</f>
        <v/>
      </c>
      <c r="V25" s="3" t="str">
        <f>IF(DAY(MarSun1)=1,"",IF(AND(YEAR(MarSun1+2)=CalendarYear,MONTH(MarSun1+2)=3),MarSun1+2,""))</f>
        <v/>
      </c>
      <c r="W25" s="3" t="str">
        <f>IF(DAY(MarSun1)=1,"",IF(AND(YEAR(MarSun1+3)=CalendarYear,MONTH(MarSun1+3)=3),MarSun1+3,""))</f>
        <v/>
      </c>
      <c r="X25" s="3">
        <f>IF(DAY(MarSun1)=1,"",IF(AND(YEAR(MarSun1+4)=CalendarYear,MONTH(MarSun1+4)=3),MarSun1+4,""))</f>
        <v>44986</v>
      </c>
      <c r="Y25" s="3">
        <f>IF(DAY(MarSun1)=1,"",IF(AND(YEAR(MarSun1+5)=CalendarYear,MONTH(MarSun1+5)=3),MarSun1+5,""))</f>
        <v>44987</v>
      </c>
      <c r="Z25" s="3">
        <f>IF(DAY(MarSun1)=1,"",IF(AND(YEAR(MarSun1+6)=CalendarYear,MONTH(MarSun1+6)=3),MarSun1+6,""))</f>
        <v>44988</v>
      </c>
      <c r="AA25" s="3">
        <f>IF(DAY(MarSun1)=1,IF(AND(YEAR(MarSun1)=CalendarYear,MONTH(MarSun1)=3),MarSun1,""),IF(AND(YEAR(MarSun1+7)=CalendarYear,MONTH(MarSun1+7)=3),MarSun1+7,""))</f>
        <v>44989</v>
      </c>
      <c r="AB25" s="12"/>
      <c r="AC25" s="2"/>
      <c r="AD25" s="3" t="str">
        <f>IF(DAY(AprSun1)=1,"",IF(AND(YEAR(AprSun1+1)=CalendarYear,MONTH(AprSun1+1)=4),AprSun1+1,""))</f>
        <v/>
      </c>
      <c r="AE25" s="3" t="str">
        <f>IF(DAY(AprSun1)=1,"",IF(AND(YEAR(AprSun1+2)=CalendarYear,MONTH(AprSun1+2)=4),AprSun1+2,""))</f>
        <v/>
      </c>
      <c r="AF25" s="3" t="str">
        <f>IF(DAY(AprSun1)=1,"",IF(AND(YEAR(AprSun1+3)=CalendarYear,MONTH(AprSun1+3)=4),AprSun1+3,""))</f>
        <v/>
      </c>
      <c r="AG25" s="3" t="str">
        <f>IF(DAY(AprSun1)=1,"",IF(AND(YEAR(AprSun1+4)=CalendarYear,MONTH(AprSun1+4)=4),AprSun1+4,""))</f>
        <v/>
      </c>
      <c r="AH25" s="3" t="str">
        <f>IF(DAY(AprSun1)=1,"",IF(AND(YEAR(AprSun1+5)=CalendarYear,MONTH(AprSun1+5)=4),AprSun1+5,""))</f>
        <v/>
      </c>
      <c r="AI25" s="3" t="str">
        <f>IF(DAY(AprSun1)=1,"",IF(AND(YEAR(AprSun1+6)=CalendarYear,MONTH(AprSun1+6)=4),AprSun1+6,""))</f>
        <v/>
      </c>
      <c r="AJ25" s="3">
        <f>IF(DAY(AprSun1)=1,IF(AND(YEAR(AprSun1)=CalendarYear,MONTH(AprSun1)=4),AprSun1,""),IF(AND(YEAR(AprSun1+7)=CalendarYear,MONTH(AprSun1+7)=4),AprSun1+7,""))</f>
        <v>45017</v>
      </c>
    </row>
    <row r="26" spans="1:39" ht="15" x14ac:dyDescent="0.2">
      <c r="A26" s="37"/>
      <c r="C26" s="3">
        <f>IF(DAY(JanSun1)=1,"",IF(AND(YEAR(JanSun1+1)=CalendarYear,MONTH(JanSun1+1)=1),JanSun1+1,""))</f>
        <v>44927</v>
      </c>
      <c r="D26" s="3">
        <f>IF(DAY(JanSun1)=1,"",IF(AND(YEAR(JanSun1+2)=CalendarYear,MONTH(JanSun1+2)=1),JanSun1+2,""))</f>
        <v>44928</v>
      </c>
      <c r="E26" s="3">
        <f>IF(DAY(JanSun1)=1,"",IF(AND(YEAR(JanSun1+3)=CalendarYear,MONTH(JanSun1+3)=1),JanSun1+3,""))</f>
        <v>44929</v>
      </c>
      <c r="F26" s="3">
        <f>IF(DAY(JanSun1)=1,"",IF(AND(YEAR(JanSun1+4)=CalendarYear,MONTH(JanSun1+4)=1),JanSun1+4,""))</f>
        <v>44930</v>
      </c>
      <c r="G26" s="3">
        <f>IF(DAY(JanSun1)=1,"",IF(AND(YEAR(JanSun1+5)=CalendarYear,MONTH(JanSun1+5)=1),JanSun1+5,""))</f>
        <v>44931</v>
      </c>
      <c r="H26" s="3">
        <f>IF(DAY(JanSun1)=1,"",IF(AND(YEAR(JanSun1+6)=CalendarYear,MONTH(JanSun1+6)=1),JanSun1+6,""))</f>
        <v>44932</v>
      </c>
      <c r="I26" s="41">
        <f>IF(DAY(JanSun1)=1,IF(AND(YEAR(JanSun1)=CalendarYear,MONTH(JanSun1)=1),JanSun1,""),IF(AND(YEAR(JanSun1+7)=CalendarYear,MONTH(JanSun1+7)=1),JanSun1+7,""))</f>
        <v>44933</v>
      </c>
      <c r="J26" s="12"/>
      <c r="K26" s="3"/>
      <c r="L26" s="3" t="str">
        <f>IF(DAY(FebSun1)=1,"",IF(AND(YEAR(FebSun1+1)=CalendarYear,MONTH(FebSun1+1)=2),FebSun1+1,""))</f>
        <v/>
      </c>
      <c r="M26" s="3" t="str">
        <f>IF(DAY(FebSun1)=1,"",IF(AND(YEAR(FebSun1+2)=CalendarYear,MONTH(FebSun1+2)=2),FebSun1+2,""))</f>
        <v/>
      </c>
      <c r="N26" s="3" t="str">
        <f>IF(DAY(FebSun1)=1,"",IF(AND(YEAR(FebSun1+3)=CalendarYear,MONTH(FebSun1+3)=2),FebSun1+3,""))</f>
        <v/>
      </c>
      <c r="O26" s="3">
        <f>IF(DAY(FebSun1)=1,"",IF(AND(YEAR(FebSun1+4)=CalendarYear,MONTH(FebSun1+4)=2),FebSun1+4,""))</f>
        <v>44958</v>
      </c>
      <c r="P26" s="3">
        <f>IF(DAY(FebSun1)=1,"",IF(AND(YEAR(FebSun1+5)=CalendarYear,MONTH(FebSun1+5)=2),FebSun1+5,""))</f>
        <v>44959</v>
      </c>
      <c r="Q26" s="3">
        <f>IF(DAY(FebSun1)=1,"",IF(AND(YEAR(FebSun1+6)=CalendarYear,MONTH(FebSun1+6)=2),FebSun1+6,""))</f>
        <v>44960</v>
      </c>
      <c r="R26" s="3">
        <f>IF(DAY(FebSun1)=1,IF(AND(YEAR(FebSun1)=CalendarYear,MONTH(FebSun1)=2),FebSun1,""),IF(AND(YEAR(FebSun1+7)=CalendarYear,MONTH(FebSun1+7)=2),FebSun1+7,""))</f>
        <v>44961</v>
      </c>
      <c r="S26" s="12"/>
      <c r="U26" s="3">
        <f>IF(DAY(MarSun1)=1,IF(AND(YEAR(MarSun1+1)=CalendarYear,MONTH(MarSun1+1)=3),MarSun1+1,""),IF(AND(YEAR(MarSun1+8)=CalendarYear,MONTH(MarSun1+8)=3),MarSun1+8,""))</f>
        <v>44990</v>
      </c>
      <c r="V26" s="42">
        <f>IF(DAY(MarSun1)=1,IF(AND(YEAR(MarSun1+2)=CalendarYear,MONTH(MarSun1+2)=3),MarSun1+2,""),IF(AND(YEAR(MarSun1+9)=CalendarYear,MONTH(MarSun1+9)=3),MarSun1+9,""))</f>
        <v>44991</v>
      </c>
      <c r="W26" s="3">
        <f>IF(DAY(MarSun1)=1,IF(AND(YEAR(MarSun1+3)=CalendarYear,MONTH(MarSun1+3)=3),MarSun1+3,""),IF(AND(YEAR(MarSun1+10)=CalendarYear,MONTH(MarSun1+10)=3),MarSun1+10,""))</f>
        <v>44992</v>
      </c>
      <c r="X26" s="3">
        <f>IF(DAY(MarSun1)=1,IF(AND(YEAR(MarSun1+4)=CalendarYear,MONTH(MarSun1+4)=3),MarSun1+4,""),IF(AND(YEAR(MarSun1+11)=CalendarYear,MONTH(MarSun1+11)=3),MarSun1+11,""))</f>
        <v>44993</v>
      </c>
      <c r="Y26" s="3">
        <f>IF(DAY(MarSun1)=1,IF(AND(YEAR(MarSun1+5)=CalendarYear,MONTH(MarSun1+5)=3),MarSun1+5,""),IF(AND(YEAR(MarSun1+12)=CalendarYear,MONTH(MarSun1+12)=3),MarSun1+12,""))</f>
        <v>44994</v>
      </c>
      <c r="Z26" s="3">
        <f>IF(DAY(MarSun1)=1,IF(AND(YEAR(MarSun1+6)=CalendarYear,MONTH(MarSun1+6)=3),MarSun1+6,""),IF(AND(YEAR(MarSun1+13)=CalendarYear,MONTH(MarSun1+13)=3),MarSun1+13,""))</f>
        <v>44995</v>
      </c>
      <c r="AA26" s="3">
        <f>IF(DAY(MarSun1)=1,IF(AND(YEAR(MarSun1+7)=CalendarYear,MONTH(MarSun1+7)=3),MarSun1+7,""),IF(AND(YEAR(MarSun1+14)=CalendarYear,MONTH(MarSun1+14)=3),MarSun1+14,""))</f>
        <v>44996</v>
      </c>
      <c r="AB26" s="12"/>
      <c r="AC26" s="3"/>
      <c r="AD26" s="3">
        <f>IF(DAY(AprSun1)=1,IF(AND(YEAR(AprSun1+1)=CalendarYear,MONTH(AprSun1+1)=4),AprSun1+1,""),IF(AND(YEAR(AprSun1+8)=CalendarYear,MONTH(AprSun1+8)=4),AprSun1+8,""))</f>
        <v>45018</v>
      </c>
      <c r="AE26" s="42">
        <f>IF(DAY(AprSun1)=1,IF(AND(YEAR(AprSun1+2)=CalendarYear,MONTH(AprSun1+2)=4),AprSun1+2,""),IF(AND(YEAR(AprSun1+9)=CalendarYear,MONTH(AprSun1+9)=4),AprSun1+9,""))</f>
        <v>45019</v>
      </c>
      <c r="AF26" s="3">
        <f>IF(DAY(AprSun1)=1,IF(AND(YEAR(AprSun1+3)=CalendarYear,MONTH(AprSun1+3)=4),AprSun1+3,""),IF(AND(YEAR(AprSun1+10)=CalendarYear,MONTH(AprSun1+10)=4),AprSun1+10,""))</f>
        <v>45020</v>
      </c>
      <c r="AG26" s="3">
        <f>IF(DAY(AprSun1)=1,IF(AND(YEAR(AprSun1+4)=CalendarYear,MONTH(AprSun1+4)=4),AprSun1+4,""),IF(AND(YEAR(AprSun1+11)=CalendarYear,MONTH(AprSun1+11)=4),AprSun1+11,""))</f>
        <v>45021</v>
      </c>
      <c r="AH26" s="3">
        <f>IF(DAY(AprSun1)=1,IF(AND(YEAR(AprSun1+5)=CalendarYear,MONTH(AprSun1+5)=4),AprSun1+5,""),IF(AND(YEAR(AprSun1+12)=CalendarYear,MONTH(AprSun1+12)=4),AprSun1+12,""))</f>
        <v>45022</v>
      </c>
      <c r="AI26" s="3">
        <f>IF(DAY(AprSun1)=1,IF(AND(YEAR(AprSun1+6)=CalendarYear,MONTH(AprSun1+6)=4),AprSun1+6,""),IF(AND(YEAR(AprSun1+13)=CalendarYear,MONTH(AprSun1+13)=4),AprSun1+13,""))</f>
        <v>45023</v>
      </c>
      <c r="AJ26" s="3">
        <f>IF(DAY(AprSun1)=1,IF(AND(YEAR(AprSun1+7)=CalendarYear,MONTH(AprSun1+7)=4),AprSun1+7,""),IF(AND(YEAR(AprSun1+14)=CalendarYear,MONTH(AprSun1+14)=4),AprSun1+14,""))</f>
        <v>45024</v>
      </c>
      <c r="AM26" s="62"/>
    </row>
    <row r="27" spans="1:39" x14ac:dyDescent="0.2">
      <c r="C27" s="3">
        <f>IF(DAY(JanSun1)=1,IF(AND(YEAR(JanSun1+1)=CalendarYear,MONTH(JanSun1+1)=1),JanSun1+1,""),IF(AND(YEAR(JanSun1+8)=CalendarYear,MONTH(JanSun1+8)=1),JanSun1+8,""))</f>
        <v>44934</v>
      </c>
      <c r="D27" s="40">
        <f>IF(DAY(JanSun1)=1,IF(AND(YEAR(JanSun1+2)=CalendarYear,MONTH(JanSun1+2)=1),JanSun1+2,""),IF(AND(YEAR(JanSun1+9)=CalendarYear,MONTH(JanSun1+9)=1),JanSun1+9,""))</f>
        <v>44935</v>
      </c>
      <c r="E27" s="3">
        <f>IF(DAY(JanSun1)=1,IF(AND(YEAR(JanSun1+3)=CalendarYear,MONTH(JanSun1+3)=1),JanSun1+3,""),IF(AND(YEAR(JanSun1+10)=CalendarYear,MONTH(JanSun1+10)=1),JanSun1+10,""))</f>
        <v>44936</v>
      </c>
      <c r="F27" s="3">
        <f>IF(DAY(JanSun1)=1,IF(AND(YEAR(JanSun1+4)=CalendarYear,MONTH(JanSun1+4)=1),JanSun1+4,""),IF(AND(YEAR(JanSun1+11)=CalendarYear,MONTH(JanSun1+11)=1),JanSun1+11,""))</f>
        <v>44937</v>
      </c>
      <c r="G27" s="3">
        <f>IF(DAY(JanSun1)=1,IF(AND(YEAR(JanSun1+5)=CalendarYear,MONTH(JanSun1+5)=1),JanSun1+5,""),IF(AND(YEAR(JanSun1+12)=CalendarYear,MONTH(JanSun1+12)=1),JanSun1+12,""))</f>
        <v>44938</v>
      </c>
      <c r="H27" s="3">
        <f>IF(DAY(JanSun1)=1,IF(AND(YEAR(JanSun1+6)=CalendarYear,MONTH(JanSun1+6)=1),JanSun1+6,""),IF(AND(YEAR(JanSun1+13)=CalendarYear,MONTH(JanSun1+13)=1),JanSun1+13,""))</f>
        <v>44939</v>
      </c>
      <c r="I27" s="3">
        <f>IF(DAY(JanSun1)=1,IF(AND(YEAR(JanSun1+7)=CalendarYear,MONTH(JanSun1+7)=1),JanSun1+7,""),IF(AND(YEAR(JanSun1+14)=CalendarYear,MONTH(JanSun1+14)=1),JanSun1+14,""))</f>
        <v>44940</v>
      </c>
      <c r="J27" s="12"/>
      <c r="K27" s="3"/>
      <c r="L27" s="3">
        <f>IF(DAY(FebSun1)=1,IF(AND(YEAR(FebSun1+1)=CalendarYear,MONTH(FebSun1+1)=2),FebSun1+1,""),IF(AND(YEAR(FebSun1+8)=CalendarYear,MONTH(FebSun1+8)=2),FebSun1+8,""))</f>
        <v>44962</v>
      </c>
      <c r="M27" s="42">
        <f>IF(DAY(FebSun1)=1,IF(AND(YEAR(FebSun1+2)=CalendarYear,MONTH(FebSun1+2)=2),FebSun1+2,""),IF(AND(YEAR(FebSun1+9)=CalendarYear,MONTH(FebSun1+9)=2),FebSun1+9,""))</f>
        <v>44963</v>
      </c>
      <c r="N27" s="3">
        <f>IF(DAY(FebSun1)=1,IF(AND(YEAR(FebSun1+3)=CalendarYear,MONTH(FebSun1+3)=2),FebSun1+3,""),IF(AND(YEAR(FebSun1+10)=CalendarYear,MONTH(FebSun1+10)=2),FebSun1+10,""))</f>
        <v>44964</v>
      </c>
      <c r="O27" s="3">
        <f>IF(DAY(FebSun1)=1,IF(AND(YEAR(FebSun1+4)=CalendarYear,MONTH(FebSun1+4)=2),FebSun1+4,""),IF(AND(YEAR(FebSun1+11)=CalendarYear,MONTH(FebSun1+11)=2),FebSun1+11,""))</f>
        <v>44965</v>
      </c>
      <c r="P27" s="3">
        <f>IF(DAY(FebSun1)=1,IF(AND(YEAR(FebSun1+5)=CalendarYear,MONTH(FebSun1+5)=2),FebSun1+5,""),IF(AND(YEAR(FebSun1+12)=CalendarYear,MONTH(FebSun1+12)=2),FebSun1+12,""))</f>
        <v>44966</v>
      </c>
      <c r="Q27" s="3">
        <f>IF(DAY(FebSun1)=1,IF(AND(YEAR(FebSun1+6)=CalendarYear,MONTH(FebSun1+6)=2),FebSun1+6,""),IF(AND(YEAR(FebSun1+13)=CalendarYear,MONTH(FebSun1+13)=2),FebSun1+13,""))</f>
        <v>44967</v>
      </c>
      <c r="R27" s="3">
        <f>IF(DAY(FebSun1)=1,IF(AND(YEAR(FebSun1+7)=CalendarYear,MONTH(FebSun1+7)=2),FebSun1+7,""),IF(AND(YEAR(FebSun1+14)=CalendarYear,MONTH(FebSun1+14)=2),FebSun1+14,""))</f>
        <v>44968</v>
      </c>
      <c r="S27" s="12"/>
      <c r="U27" s="3">
        <f>IF(DAY(MarSun1)=1,IF(AND(YEAR(MarSun1+8)=CalendarYear,MONTH(MarSun1+8)=3),MarSun1+8,""),IF(AND(YEAR(MarSun1+15)=CalendarYear,MONTH(MarSun1+15)=3),MarSun1+15,""))</f>
        <v>44997</v>
      </c>
      <c r="V27" s="40">
        <f>IF(DAY(MarSun1)=1,IF(AND(YEAR(MarSun1+9)=CalendarYear,MONTH(MarSun1+9)=3),MarSun1+9,""),IF(AND(YEAR(MarSun1+16)=CalendarYear,MONTH(MarSun1+16)=3),MarSun1+16,""))</f>
        <v>44998</v>
      </c>
      <c r="W27" s="3">
        <f>IF(DAY(MarSun1)=1,IF(AND(YEAR(MarSun1+10)=CalendarYear,MONTH(MarSun1+10)=3),MarSun1+10,""),IF(AND(YEAR(MarSun1+17)=CalendarYear,MONTH(MarSun1+17)=3),MarSun1+17,""))</f>
        <v>44999</v>
      </c>
      <c r="X27" s="3">
        <f>IF(DAY(MarSun1)=1,IF(AND(YEAR(MarSun1+11)=CalendarYear,MONTH(MarSun1+11)=3),MarSun1+11,""),IF(AND(YEAR(MarSun1+18)=CalendarYear,MONTH(MarSun1+18)=3),MarSun1+18,""))</f>
        <v>45000</v>
      </c>
      <c r="Y27" s="3">
        <f>IF(DAY(MarSun1)=1,IF(AND(YEAR(MarSun1+12)=CalendarYear,MONTH(MarSun1+12)=3),MarSun1+12,""),IF(AND(YEAR(MarSun1+19)=CalendarYear,MONTH(MarSun1+19)=3),MarSun1+19,""))</f>
        <v>45001</v>
      </c>
      <c r="Z27" s="3">
        <f>IF(DAY(MarSun1)=1,IF(AND(YEAR(MarSun1+13)=CalendarYear,MONTH(MarSun1+13)=3),MarSun1+13,""),IF(AND(YEAR(MarSun1+20)=CalendarYear,MONTH(MarSun1+20)=3),MarSun1+20,""))</f>
        <v>45002</v>
      </c>
      <c r="AA27" s="3">
        <f>IF(DAY(MarSun1)=1,IF(AND(YEAR(MarSun1+14)=CalendarYear,MONTH(MarSun1+14)=3),MarSun1+14,""),IF(AND(YEAR(MarSun1+21)=CalendarYear,MONTH(MarSun1+21)=3),MarSun1+21,""))</f>
        <v>45003</v>
      </c>
      <c r="AB27" s="12"/>
      <c r="AC27" s="3"/>
      <c r="AD27" s="3">
        <f>IF(DAY(AprSun1)=1,IF(AND(YEAR(AprSun1+8)=CalendarYear,MONTH(AprSun1+8)=4),AprSun1+8,""),IF(AND(YEAR(AprSun1+15)=CalendarYear,MONTH(AprSun1+15)=4),AprSun1+15,""))</f>
        <v>45025</v>
      </c>
      <c r="AE27" s="40">
        <f>IF(DAY(AprSun1)=1,IF(AND(YEAR(AprSun1+9)=CalendarYear,MONTH(AprSun1+9)=4),AprSun1+9,""),IF(AND(YEAR(AprSun1+16)=CalendarYear,MONTH(AprSun1+16)=4),AprSun1+16,""))</f>
        <v>45026</v>
      </c>
      <c r="AF27" s="3">
        <f>IF(DAY(AprSun1)=1,IF(AND(YEAR(AprSun1+10)=CalendarYear,MONTH(AprSun1+10)=4),AprSun1+10,""),IF(AND(YEAR(AprSun1+17)=CalendarYear,MONTH(AprSun1+17)=4),AprSun1+17,""))</f>
        <v>45027</v>
      </c>
      <c r="AG27" s="3">
        <f>IF(DAY(AprSun1)=1,IF(AND(YEAR(AprSun1+11)=CalendarYear,MONTH(AprSun1+11)=4),AprSun1+11,""),IF(AND(YEAR(AprSun1+18)=CalendarYear,MONTH(AprSun1+18)=4),AprSun1+18,""))</f>
        <v>45028</v>
      </c>
      <c r="AH27" s="3">
        <f>IF(DAY(AprSun1)=1,IF(AND(YEAR(AprSun1+12)=CalendarYear,MONTH(AprSun1+12)=4),AprSun1+12,""),IF(AND(YEAR(AprSun1+19)=CalendarYear,MONTH(AprSun1+19)=4),AprSun1+19,""))</f>
        <v>45029</v>
      </c>
      <c r="AI27" s="3">
        <f>IF(DAY(AprSun1)=1,IF(AND(YEAR(AprSun1+13)=CalendarYear,MONTH(AprSun1+13)=4),AprSun1+13,""),IF(AND(YEAR(AprSun1+20)=CalendarYear,MONTH(AprSun1+20)=4),AprSun1+20,""))</f>
        <v>45030</v>
      </c>
      <c r="AJ27" s="3">
        <f>IF(DAY(AprSun1)=1,IF(AND(YEAR(AprSun1+14)=CalendarYear,MONTH(AprSun1+14)=4),AprSun1+14,""),IF(AND(YEAR(AprSun1+21)=CalendarYear,MONTH(AprSun1+21)=4),AprSun1+21,""))</f>
        <v>45031</v>
      </c>
    </row>
    <row r="28" spans="1:39" x14ac:dyDescent="0.2">
      <c r="C28" s="3">
        <f>IF(DAY(JanSun1)=1,IF(AND(YEAR(JanSun1+8)=CalendarYear,MONTH(JanSun1+8)=1),JanSun1+8,""),IF(AND(YEAR(JanSun1+15)=CalendarYear,MONTH(JanSun1+15)=1),JanSun1+15,""))</f>
        <v>44941</v>
      </c>
      <c r="D28" s="3">
        <f>IF(DAY(JanSun1)=1,IF(AND(YEAR(JanSun1+9)=CalendarYear,MONTH(JanSun1+9)=1),JanSun1+9,""),IF(AND(YEAR(JanSun1+16)=CalendarYear,MONTH(JanSun1+16)=1),JanSun1+16,""))</f>
        <v>44942</v>
      </c>
      <c r="E28" s="3">
        <f>IF(DAY(JanSun1)=1,IF(AND(YEAR(JanSun1+10)=CalendarYear,MONTH(JanSun1+10)=1),JanSun1+10,""),IF(AND(YEAR(JanSun1+17)=CalendarYear,MONTH(JanSun1+17)=1),JanSun1+17,""))</f>
        <v>44943</v>
      </c>
      <c r="F28" s="3">
        <f>IF(DAY(JanSun1)=1,IF(AND(YEAR(JanSun1+11)=CalendarYear,MONTH(JanSun1+11)=1),JanSun1+11,""),IF(AND(YEAR(JanSun1+18)=CalendarYear,MONTH(JanSun1+18)=1),JanSun1+18,""))</f>
        <v>44944</v>
      </c>
      <c r="G28" s="3">
        <f>IF(DAY(JanSun1)=1,IF(AND(YEAR(JanSun1+12)=CalendarYear,MONTH(JanSun1+12)=1),JanSun1+12,""),IF(AND(YEAR(JanSun1+19)=CalendarYear,MONTH(JanSun1+19)=1),JanSun1+19,""))</f>
        <v>44945</v>
      </c>
      <c r="H28" s="3">
        <f>IF(DAY(JanSun1)=1,IF(AND(YEAR(JanSun1+13)=CalendarYear,MONTH(JanSun1+13)=1),JanSun1+13,""),IF(AND(YEAR(JanSun1+20)=CalendarYear,MONTH(JanSun1+20)=1),JanSun1+20,""))</f>
        <v>44946</v>
      </c>
      <c r="I28" s="3">
        <f>IF(DAY(JanSun1)=1,IF(AND(YEAR(JanSun1+14)=CalendarYear,MONTH(JanSun1+14)=1),JanSun1+14,""),IF(AND(YEAR(JanSun1+21)=CalendarYear,MONTH(JanSun1+21)=1),JanSun1+21,""))</f>
        <v>44947</v>
      </c>
      <c r="J28" s="12"/>
      <c r="K28" s="3"/>
      <c r="L28" s="3">
        <f>IF(DAY(FebSun1)=1,IF(AND(YEAR(FebSun1+8)=CalendarYear,MONTH(FebSun1+8)=2),FebSun1+8,""),IF(AND(YEAR(FebSun1+15)=CalendarYear,MONTH(FebSun1+15)=2),FebSun1+15,""))</f>
        <v>44969</v>
      </c>
      <c r="M28" s="40">
        <f>IF(DAY(FebSun1)=1,IF(AND(YEAR(FebSun1+9)=CalendarYear,MONTH(FebSun1+9)=2),FebSun1+9,""),IF(AND(YEAR(FebSun1+16)=CalendarYear,MONTH(FebSun1+16)=2),FebSun1+16,""))</f>
        <v>44970</v>
      </c>
      <c r="N28" s="3">
        <f>IF(DAY(FebSun1)=1,IF(AND(YEAR(FebSun1+10)=CalendarYear,MONTH(FebSun1+10)=2),FebSun1+10,""),IF(AND(YEAR(FebSun1+17)=CalendarYear,MONTH(FebSun1+17)=2),FebSun1+17,""))</f>
        <v>44971</v>
      </c>
      <c r="O28" s="3">
        <f>IF(DAY(FebSun1)=1,IF(AND(YEAR(FebSun1+11)=CalendarYear,MONTH(FebSun1+11)=2),FebSun1+11,""),IF(AND(YEAR(FebSun1+18)=CalendarYear,MONTH(FebSun1+18)=2),FebSun1+18,""))</f>
        <v>44972</v>
      </c>
      <c r="P28" s="3">
        <f>IF(DAY(FebSun1)=1,IF(AND(YEAR(FebSun1+12)=CalendarYear,MONTH(FebSun1+12)=2),FebSun1+12,""),IF(AND(YEAR(FebSun1+19)=CalendarYear,MONTH(FebSun1+19)=2),FebSun1+19,""))</f>
        <v>44973</v>
      </c>
      <c r="Q28" s="3">
        <f>IF(DAY(FebSun1)=1,IF(AND(YEAR(FebSun1+13)=CalendarYear,MONTH(FebSun1+13)=2),FebSun1+13,""),IF(AND(YEAR(FebSun1+20)=CalendarYear,MONTH(FebSun1+20)=2),FebSun1+20,""))</f>
        <v>44974</v>
      </c>
      <c r="R28" s="3">
        <f>IF(DAY(FebSun1)=1,IF(AND(YEAR(FebSun1+14)=CalendarYear,MONTH(FebSun1+14)=2),FebSun1+14,""),IF(AND(YEAR(FebSun1+21)=CalendarYear,MONTH(FebSun1+21)=2),FebSun1+21,""))</f>
        <v>44975</v>
      </c>
      <c r="S28" s="12"/>
      <c r="U28" s="3">
        <f>IF(DAY(MarSun1)=1,IF(AND(YEAR(MarSun1+15)=CalendarYear,MONTH(MarSun1+15)=3),MarSun1+15,""),IF(AND(YEAR(MarSun1+22)=CalendarYear,MONTH(MarSun1+22)=3),MarSun1+22,""))</f>
        <v>45004</v>
      </c>
      <c r="V28" s="3">
        <f>IF(DAY(MarSun1)=1,IF(AND(YEAR(MarSun1+16)=CalendarYear,MONTH(MarSun1+16)=3),MarSun1+16,""),IF(AND(YEAR(MarSun1+23)=CalendarYear,MONTH(MarSun1+23)=3),MarSun1+23,""))</f>
        <v>45005</v>
      </c>
      <c r="W28" s="3">
        <f>IF(DAY(MarSun1)=1,IF(AND(YEAR(MarSun1+17)=CalendarYear,MONTH(MarSun1+17)=3),MarSun1+17,""),IF(AND(YEAR(MarSun1+24)=CalendarYear,MONTH(MarSun1+24)=3),MarSun1+24,""))</f>
        <v>45006</v>
      </c>
      <c r="X28" s="3">
        <f>IF(DAY(MarSun1)=1,IF(AND(YEAR(MarSun1+18)=CalendarYear,MONTH(MarSun1+18)=3),MarSun1+18,""),IF(AND(YEAR(MarSun1+25)=CalendarYear,MONTH(MarSun1+25)=3),MarSun1+25,""))</f>
        <v>45007</v>
      </c>
      <c r="Y28" s="3">
        <f>IF(DAY(MarSun1)=1,IF(AND(YEAR(MarSun1+19)=CalendarYear,MONTH(MarSun1+19)=3),MarSun1+19,""),IF(AND(YEAR(MarSun1+26)=CalendarYear,MONTH(MarSun1+26)=3),MarSun1+26,""))</f>
        <v>45008</v>
      </c>
      <c r="Z28" s="3">
        <f>IF(DAY(MarSun1)=1,IF(AND(YEAR(MarSun1+20)=CalendarYear,MONTH(MarSun1+20)=3),MarSun1+20,""),IF(AND(YEAR(MarSun1+27)=CalendarYear,MONTH(MarSun1+27)=3),MarSun1+27,""))</f>
        <v>45009</v>
      </c>
      <c r="AA28" s="3">
        <f>IF(DAY(MarSun1)=1,IF(AND(YEAR(MarSun1+21)=CalendarYear,MONTH(MarSun1+21)=3),MarSun1+21,""),IF(AND(YEAR(MarSun1+28)=CalendarYear,MONTH(MarSun1+28)=3),MarSun1+28,""))</f>
        <v>45010</v>
      </c>
      <c r="AB28" s="12"/>
      <c r="AC28" s="3"/>
      <c r="AD28" s="3">
        <f>IF(DAY(AprSun1)=1,IF(AND(YEAR(AprSun1+15)=CalendarYear,MONTH(AprSun1+15)=4),AprSun1+15,""),IF(AND(YEAR(AprSun1+22)=CalendarYear,MONTH(AprSun1+22)=4),AprSun1+22,""))</f>
        <v>45032</v>
      </c>
      <c r="AE28" s="3">
        <f>IF(DAY(AprSun1)=1,IF(AND(YEAR(AprSun1+16)=CalendarYear,MONTH(AprSun1+16)=4),AprSun1+16,""),IF(AND(YEAR(AprSun1+23)=CalendarYear,MONTH(AprSun1+23)=4),AprSun1+23,""))</f>
        <v>45033</v>
      </c>
      <c r="AF28" s="3">
        <f>IF(DAY(AprSun1)=1,IF(AND(YEAR(AprSun1+17)=CalendarYear,MONTH(AprSun1+17)=4),AprSun1+17,""),IF(AND(YEAR(AprSun1+24)=CalendarYear,MONTH(AprSun1+24)=4),AprSun1+24,""))</f>
        <v>45034</v>
      </c>
      <c r="AG28" s="3">
        <f>IF(DAY(AprSun1)=1,IF(AND(YEAR(AprSun1+18)=CalendarYear,MONTH(AprSun1+18)=4),AprSun1+18,""),IF(AND(YEAR(AprSun1+25)=CalendarYear,MONTH(AprSun1+25)=4),AprSun1+25,""))</f>
        <v>45035</v>
      </c>
      <c r="AH28" s="3">
        <f>IF(DAY(AprSun1)=1,IF(AND(YEAR(AprSun1+19)=CalendarYear,MONTH(AprSun1+19)=4),AprSun1+19,""),IF(AND(YEAR(AprSun1+26)=CalendarYear,MONTH(AprSun1+26)=4),AprSun1+26,""))</f>
        <v>45036</v>
      </c>
      <c r="AI28" s="3">
        <f>IF(DAY(AprSun1)=1,IF(AND(YEAR(AprSun1+20)=CalendarYear,MONTH(AprSun1+20)=4),AprSun1+20,""),IF(AND(YEAR(AprSun1+27)=CalendarYear,MONTH(AprSun1+27)=4),AprSun1+27,""))</f>
        <v>45037</v>
      </c>
      <c r="AJ28" s="3">
        <f>IF(DAY(AprSun1)=1,IF(AND(YEAR(AprSun1+21)=CalendarYear,MONTH(AprSun1+21)=4),AprSun1+21,""),IF(AND(YEAR(AprSun1+28)=CalendarYear,MONTH(AprSun1+28)=4),AprSun1+28,""))</f>
        <v>45038</v>
      </c>
    </row>
    <row r="29" spans="1:39" x14ac:dyDescent="0.2">
      <c r="C29" s="3">
        <f>IF(DAY(JanSun1)=1,IF(AND(YEAR(JanSun1+15)=CalendarYear,MONTH(JanSun1+15)=1),JanSun1+15,""),IF(AND(YEAR(JanSun1+22)=CalendarYear,MONTH(JanSun1+22)=1),JanSun1+22,""))</f>
        <v>44948</v>
      </c>
      <c r="D29" s="3">
        <f>IF(DAY(JanSun1)=1,IF(AND(YEAR(JanSun1+16)=CalendarYear,MONTH(JanSun1+16)=1),JanSun1+16,""),IF(AND(YEAR(JanSun1+23)=CalendarYear,MONTH(JanSun1+23)=1),JanSun1+23,""))</f>
        <v>44949</v>
      </c>
      <c r="E29" s="3">
        <f>IF(DAY(JanSun1)=1,IF(AND(YEAR(JanSun1+17)=CalendarYear,MONTH(JanSun1+17)=1),JanSun1+17,""),IF(AND(YEAR(JanSun1+24)=CalendarYear,MONTH(JanSun1+24)=1),JanSun1+24,""))</f>
        <v>44950</v>
      </c>
      <c r="F29" s="3">
        <f>IF(DAY(JanSun1)=1,IF(AND(YEAR(JanSun1+18)=CalendarYear,MONTH(JanSun1+18)=1),JanSun1+18,""),IF(AND(YEAR(JanSun1+25)=CalendarYear,MONTH(JanSun1+25)=1),JanSun1+25,""))</f>
        <v>44951</v>
      </c>
      <c r="G29" s="40">
        <f>IF(DAY(JanSun1)=1,IF(AND(YEAR(JanSun1+19)=CalendarYear,MONTH(JanSun1+19)=1),JanSun1+19,""),IF(AND(YEAR(JanSun1+26)=CalendarYear,MONTH(JanSun1+26)=1),JanSun1+26,""))</f>
        <v>44952</v>
      </c>
      <c r="H29" s="3">
        <f>IF(DAY(JanSun1)=1,IF(AND(YEAR(JanSun1+20)=CalendarYear,MONTH(JanSun1+20)=1),JanSun1+20,""),IF(AND(YEAR(JanSun1+27)=CalendarYear,MONTH(JanSun1+27)=1),JanSun1+27,""))</f>
        <v>44953</v>
      </c>
      <c r="I29" s="3">
        <f>IF(DAY(JanSun1)=1,IF(AND(YEAR(JanSun1+21)=CalendarYear,MONTH(JanSun1+21)=1),JanSun1+21,""),IF(AND(YEAR(JanSun1+28)=CalendarYear,MONTH(JanSun1+28)=1),JanSun1+28,""))</f>
        <v>44954</v>
      </c>
      <c r="J29" s="12"/>
      <c r="K29" s="3"/>
      <c r="L29" s="3">
        <f>IF(DAY(FebSun1)=1,IF(AND(YEAR(FebSun1+15)=CalendarYear,MONTH(FebSun1+15)=2),FebSun1+15,""),IF(AND(YEAR(FebSun1+22)=CalendarYear,MONTH(FebSun1+22)=2),FebSun1+22,""))</f>
        <v>44976</v>
      </c>
      <c r="M29" s="3">
        <f>IF(DAY(FebSun1)=1,IF(AND(YEAR(FebSun1+16)=CalendarYear,MONTH(FebSun1+16)=2),FebSun1+16,""),IF(AND(YEAR(FebSun1+23)=CalendarYear,MONTH(FebSun1+23)=2),FebSun1+23,""))</f>
        <v>44977</v>
      </c>
      <c r="N29" s="3">
        <f>IF(DAY(FebSun1)=1,IF(AND(YEAR(FebSun1+17)=CalendarYear,MONTH(FebSun1+17)=2),FebSun1+17,""),IF(AND(YEAR(FebSun1+24)=CalendarYear,MONTH(FebSun1+24)=2),FebSun1+24,""))</f>
        <v>44978</v>
      </c>
      <c r="O29" s="3">
        <f>IF(DAY(FebSun1)=1,IF(AND(YEAR(FebSun1+18)=CalendarYear,MONTH(FebSun1+18)=2),FebSun1+18,""),IF(AND(YEAR(FebSun1+25)=CalendarYear,MONTH(FebSun1+25)=2),FebSun1+25,""))</f>
        <v>44979</v>
      </c>
      <c r="P29" s="40">
        <f>IF(DAY(FebSun1)=1,IF(AND(YEAR(FebSun1+19)=CalendarYear,MONTH(FebSun1+19)=2),FebSun1+19,""),IF(AND(YEAR(FebSun1+26)=CalendarYear,MONTH(FebSun1+26)=2),FebSun1+26,""))</f>
        <v>44980</v>
      </c>
      <c r="Q29" s="3">
        <f>IF(DAY(FebSun1)=1,IF(AND(YEAR(FebSun1+20)=CalendarYear,MONTH(FebSun1+20)=2),FebSun1+20,""),IF(AND(YEAR(FebSun1+27)=CalendarYear,MONTH(FebSun1+27)=2),FebSun1+27,""))</f>
        <v>44981</v>
      </c>
      <c r="R29" s="3">
        <f>IF(DAY(FebSun1)=1,IF(AND(YEAR(FebSun1+21)=CalendarYear,MONTH(FebSun1+21)=2),FebSun1+21,""),IF(AND(YEAR(FebSun1+28)=CalendarYear,MONTH(FebSun1+28)=2),FebSun1+28,""))</f>
        <v>44982</v>
      </c>
      <c r="S29" s="12"/>
      <c r="U29" s="3">
        <f>IF(DAY(MarSun1)=1,IF(AND(YEAR(MarSun1+22)=CalendarYear,MONTH(MarSun1+22)=3),MarSun1+22,""),IF(AND(YEAR(MarSun1+29)=CalendarYear,MONTH(MarSun1+29)=3),MarSun1+29,""))</f>
        <v>45011</v>
      </c>
      <c r="V29" s="3">
        <f>IF(DAY(MarSun1)=1,IF(AND(YEAR(MarSun1+23)=CalendarYear,MONTH(MarSun1+23)=3),MarSun1+23,""),IF(AND(YEAR(MarSun1+30)=CalendarYear,MONTH(MarSun1+30)=3),MarSun1+30,""))</f>
        <v>45012</v>
      </c>
      <c r="W29" s="3">
        <f>IF(DAY(MarSun1)=1,IF(AND(YEAR(MarSun1+24)=CalendarYear,MONTH(MarSun1+24)=3),MarSun1+24,""),IF(AND(YEAR(MarSun1+31)=CalendarYear,MONTH(MarSun1+31)=3),MarSun1+31,""))</f>
        <v>45013</v>
      </c>
      <c r="X29" s="3">
        <f>IF(DAY(MarSun1)=1,IF(AND(YEAR(MarSun1+25)=CalendarYear,MONTH(MarSun1+25)=3),MarSun1+25,""),IF(AND(YEAR(MarSun1+32)=CalendarYear,MONTH(MarSun1+32)=3),MarSun1+32,""))</f>
        <v>45014</v>
      </c>
      <c r="Y29" s="40">
        <f>IF(DAY(MarSun1)=1,IF(AND(YEAR(MarSun1+26)=CalendarYear,MONTH(MarSun1+26)=3),MarSun1+26,""),IF(AND(YEAR(MarSun1+33)=CalendarYear,MONTH(MarSun1+33)=3),MarSun1+33,""))</f>
        <v>45015</v>
      </c>
      <c r="Z29" s="3">
        <f>IF(DAY(MarSun1)=1,IF(AND(YEAR(MarSun1+27)=CalendarYear,MONTH(MarSun1+27)=3),MarSun1+27,""),IF(AND(YEAR(MarSun1+34)=CalendarYear,MONTH(MarSun1+34)=3),MarSun1+34,""))</f>
        <v>45016</v>
      </c>
      <c r="AA29" s="3" t="str">
        <f>IF(DAY(MarSun1)=1,IF(AND(YEAR(MarSun1+28)=CalendarYear,MONTH(MarSun1+28)=3),MarSun1+28,""),IF(AND(YEAR(MarSun1+35)=CalendarYear,MONTH(MarSun1+35)=3),MarSun1+35,""))</f>
        <v/>
      </c>
      <c r="AB29" s="12"/>
      <c r="AC29" s="3"/>
      <c r="AD29" s="3">
        <f>IF(DAY(AprSun1)=1,IF(AND(YEAR(AprSun1+22)=CalendarYear,MONTH(AprSun1+22)=4),AprSun1+22,""),IF(AND(YEAR(AprSun1+29)=CalendarYear,MONTH(AprSun1+29)=4),AprSun1+29,""))</f>
        <v>45039</v>
      </c>
      <c r="AE29" s="3">
        <f>IF(DAY(AprSun1)=1,IF(AND(YEAR(AprSun1+23)=CalendarYear,MONTH(AprSun1+23)=4),AprSun1+23,""),IF(AND(YEAR(AprSun1+30)=CalendarYear,MONTH(AprSun1+30)=4),AprSun1+30,""))</f>
        <v>45040</v>
      </c>
      <c r="AF29" s="3">
        <f>IF(DAY(AprSun1)=1,IF(AND(YEAR(AprSun1+24)=CalendarYear,MONTH(AprSun1+24)=4),AprSun1+24,""),IF(AND(YEAR(AprSun1+31)=CalendarYear,MONTH(AprSun1+31)=4),AprSun1+31,""))</f>
        <v>45041</v>
      </c>
      <c r="AG29" s="3">
        <f>IF(DAY(AprSun1)=1,IF(AND(YEAR(AprSun1+25)=CalendarYear,MONTH(AprSun1+25)=4),AprSun1+25,""),IF(AND(YEAR(AprSun1+32)=CalendarYear,MONTH(AprSun1+32)=4),AprSun1+32,""))</f>
        <v>45042</v>
      </c>
      <c r="AH29" s="40">
        <f>IF(DAY(AprSun1)=1,IF(AND(YEAR(AprSun1+26)=CalendarYear,MONTH(AprSun1+26)=4),AprSun1+26,""),IF(AND(YEAR(AprSun1+33)=CalendarYear,MONTH(AprSun1+33)=4),AprSun1+33,""))</f>
        <v>45043</v>
      </c>
      <c r="AI29" s="3">
        <f>IF(DAY(AprSun1)=1,IF(AND(YEAR(AprSun1+27)=CalendarYear,MONTH(AprSun1+27)=4),AprSun1+27,""),IF(AND(YEAR(AprSun1+34)=CalendarYear,MONTH(AprSun1+34)=4),AprSun1+34,""))</f>
        <v>45044</v>
      </c>
      <c r="AJ29" s="3">
        <f>IF(DAY(AprSun1)=1,IF(AND(YEAR(AprSun1+28)=CalendarYear,MONTH(AprSun1+28)=4),AprSun1+28,""),IF(AND(YEAR(AprSun1+35)=CalendarYear,MONTH(AprSun1+35)=4),AprSun1+35,""))</f>
        <v>45045</v>
      </c>
    </row>
    <row r="30" spans="1:39" x14ac:dyDescent="0.2">
      <c r="C30" s="3">
        <f>IF(DAY(JanSun1)=1,IF(AND(YEAR(JanSun1+22)=CalendarYear,MONTH(JanSun1+22)=1),JanSun1+22,""),IF(AND(YEAR(JanSun1+29)=CalendarYear,MONTH(JanSun1+29)=1),JanSun1+29,""))</f>
        <v>44955</v>
      </c>
      <c r="D30" s="3">
        <f>IF(DAY(JanSun1)=1,IF(AND(YEAR(JanSun1+23)=CalendarYear,MONTH(JanSun1+23)=1),JanSun1+23,""),IF(AND(YEAR(JanSun1+30)=CalendarYear,MONTH(JanSun1+30)=1),JanSun1+30,""))</f>
        <v>44956</v>
      </c>
      <c r="E30" s="3">
        <f>IF(DAY(JanSun1)=1,IF(AND(YEAR(JanSun1+24)=CalendarYear,MONTH(JanSun1+24)=1),JanSun1+24,""),IF(AND(YEAR(JanSun1+31)=CalendarYear,MONTH(JanSun1+31)=1),JanSun1+31,""))</f>
        <v>44957</v>
      </c>
      <c r="F30" s="3" t="str">
        <f>IF(DAY(JanSun1)=1,IF(AND(YEAR(JanSun1+25)=CalendarYear,MONTH(JanSun1+25)=1),JanSun1+25,""),IF(AND(YEAR(JanSun1+32)=CalendarYear,MONTH(JanSun1+32)=1),JanSun1+32,""))</f>
        <v/>
      </c>
      <c r="G30" s="3" t="str">
        <f>IF(DAY(JanSun1)=1,IF(AND(YEAR(JanSun1+26)=CalendarYear,MONTH(JanSun1+26)=1),JanSun1+26,""),IF(AND(YEAR(JanSun1+33)=CalendarYear,MONTH(JanSun1+33)=1),JanSun1+33,""))</f>
        <v/>
      </c>
      <c r="H30" s="3" t="str">
        <f>IF(DAY(JanSun1)=1,IF(AND(YEAR(JanSun1+27)=CalendarYear,MONTH(JanSun1+27)=1),JanSun1+27,""),IF(AND(YEAR(JanSun1+34)=CalendarYear,MONTH(JanSun1+34)=1),JanSun1+34,""))</f>
        <v/>
      </c>
      <c r="I30" s="3" t="str">
        <f>IF(DAY(JanSun1)=1,IF(AND(YEAR(JanSun1+28)=CalendarYear,MONTH(JanSun1+28)=1),JanSun1+28,""),IF(AND(YEAR(JanSun1+35)=CalendarYear,MONTH(JanSun1+35)=1),JanSun1+35,""))</f>
        <v/>
      </c>
      <c r="J30" s="12"/>
      <c r="K30" s="3"/>
      <c r="L30" s="3">
        <f>IF(DAY(FebSun1)=1,IF(AND(YEAR(FebSun1+22)=CalendarYear,MONTH(FebSun1+22)=2),FebSun1+22,""),IF(AND(YEAR(FebSun1+29)=CalendarYear,MONTH(FebSun1+29)=2),FebSun1+29,""))</f>
        <v>44983</v>
      </c>
      <c r="M30" s="3">
        <f>IF(DAY(FebSun1)=1,IF(AND(YEAR(FebSun1+23)=CalendarYear,MONTH(FebSun1+23)=2),FebSun1+23,""),IF(AND(YEAR(FebSun1+30)=CalendarYear,MONTH(FebSun1+30)=2),FebSun1+30,""))</f>
        <v>44984</v>
      </c>
      <c r="N30" s="3">
        <f>IF(DAY(FebSun1)=1,IF(AND(YEAR(FebSun1+24)=CalendarYear,MONTH(FebSun1+24)=2),FebSun1+24,""),IF(AND(YEAR(FebSun1+31)=CalendarYear,MONTH(FebSun1+31)=2),FebSun1+31,""))</f>
        <v>44985</v>
      </c>
      <c r="O30" s="3" t="str">
        <f>IF(DAY(FebSun1)=1,IF(AND(YEAR(FebSun1+25)=CalendarYear,MONTH(FebSun1+25)=2),FebSun1+25,""),IF(AND(YEAR(FebSun1+32)=CalendarYear,MONTH(FebSun1+32)=2),FebSun1+32,""))</f>
        <v/>
      </c>
      <c r="P30" s="3" t="str">
        <f>IF(DAY(FebSun1)=1,IF(AND(YEAR(FebSun1+26)=CalendarYear,MONTH(FebSun1+26)=2),FebSun1+26,""),IF(AND(YEAR(FebSun1+33)=CalendarYear,MONTH(FebSun1+33)=2),FebSun1+33,""))</f>
        <v/>
      </c>
      <c r="Q30" s="3" t="str">
        <f>IF(DAY(FebSun1)=1,IF(AND(YEAR(FebSun1+27)=CalendarYear,MONTH(FebSun1+27)=2),FebSun1+27,""),IF(AND(YEAR(FebSun1+34)=CalendarYear,MONTH(FebSun1+34)=2),FebSun1+34,""))</f>
        <v/>
      </c>
      <c r="R30" s="3" t="str">
        <f>IF(DAY(FebSun1)=1,IF(AND(YEAR(FebSun1+28)=CalendarYear,MONTH(FebSun1+28)=2),FebSun1+28,""),IF(AND(YEAR(FebSun1+35)=CalendarYear,MONTH(FebSun1+35)=2),FebSun1+35,""))</f>
        <v/>
      </c>
      <c r="S30" s="12"/>
      <c r="U30" s="3" t="str">
        <f>IF(DAY(MarSun1)=1,IF(AND(YEAR(MarSun1+29)=CalendarYear,MONTH(MarSun1+29)=3),MarSun1+29,""),IF(AND(YEAR(MarSun1+36)=CalendarYear,MONTH(MarSun1+36)=3),MarSun1+36,""))</f>
        <v/>
      </c>
      <c r="V30" s="3" t="str">
        <f>IF(DAY(MarSun1)=1,IF(AND(YEAR(MarSun1+30)=CalendarYear,MONTH(MarSun1+30)=3),MarSun1+30,""),IF(AND(YEAR(MarSun1+37)=CalendarYear,MONTH(MarSun1+37)=3),MarSun1+37,""))</f>
        <v/>
      </c>
      <c r="W30" s="3" t="str">
        <f>IF(DAY(MarSun1)=1,IF(AND(YEAR(MarSun1+31)=CalendarYear,MONTH(MarSun1+31)=3),MarSun1+31,""),IF(AND(YEAR(MarSun1+38)=CalendarYear,MONTH(MarSun1+38)=3),MarSun1+38,""))</f>
        <v/>
      </c>
      <c r="X30" s="3" t="str">
        <f>IF(DAY(MarSun1)=1,IF(AND(YEAR(MarSun1+32)=CalendarYear,MONTH(MarSun1+32)=3),MarSun1+32,""),IF(AND(YEAR(MarSun1+39)=CalendarYear,MONTH(MarSun1+39)=3),MarSun1+39,""))</f>
        <v/>
      </c>
      <c r="Y30" s="3" t="str">
        <f>IF(DAY(MarSun1)=1,IF(AND(YEAR(MarSun1+33)=CalendarYear,MONTH(MarSun1+33)=3),MarSun1+33,""),IF(AND(YEAR(MarSun1+40)=CalendarYear,MONTH(MarSun1+40)=3),MarSun1+40,""))</f>
        <v/>
      </c>
      <c r="Z30" s="3" t="str">
        <f>IF(DAY(MarSun1)=1,IF(AND(YEAR(MarSun1+34)=CalendarYear,MONTH(MarSun1+34)=3),MarSun1+34,""),IF(AND(YEAR(MarSun1+41)=CalendarYear,MONTH(MarSun1+41)=3),MarSun1+41,""))</f>
        <v/>
      </c>
      <c r="AA30" s="3" t="str">
        <f>IF(DAY(MarSun1)=1,IF(AND(YEAR(MarSun1+35)=CalendarYear,MONTH(MarSun1+35)=3),MarSun1+35,""),IF(AND(YEAR(MarSun1+42)=CalendarYear,MONTH(MarSun1+42)=3),MarSun1+42,""))</f>
        <v/>
      </c>
      <c r="AB30" s="12"/>
      <c r="AC30" s="3"/>
      <c r="AD30" s="3">
        <f>IF(DAY(AprSun1)=1,IF(AND(YEAR(AprSun1+29)=CalendarYear,MONTH(AprSun1+29)=4),AprSun1+29,""),IF(AND(YEAR(AprSun1+36)=CalendarYear,MONTH(AprSun1+36)=4),AprSun1+36,""))</f>
        <v>45046</v>
      </c>
      <c r="AE30" s="3" t="str">
        <f>IF(DAY(AprSun1)=1,IF(AND(YEAR(AprSun1+30)=CalendarYear,MONTH(AprSun1+30)=4),AprSun1+30,""),IF(AND(YEAR(AprSun1+37)=CalendarYear,MONTH(AprSun1+37)=4),AprSun1+37,""))</f>
        <v/>
      </c>
      <c r="AF30" s="3" t="str">
        <f>IF(DAY(AprSun1)=1,IF(AND(YEAR(AprSun1+31)=CalendarYear,MONTH(AprSun1+31)=4),AprSun1+31,""),IF(AND(YEAR(AprSun1+38)=CalendarYear,MONTH(AprSun1+38)=4),AprSun1+38,""))</f>
        <v/>
      </c>
      <c r="AG30" s="3" t="str">
        <f>IF(DAY(AprSun1)=1,IF(AND(YEAR(AprSun1+32)=CalendarYear,MONTH(AprSun1+32)=4),AprSun1+32,""),IF(AND(YEAR(AprSun1+39)=CalendarYear,MONTH(AprSun1+39)=4),AprSun1+39,""))</f>
        <v/>
      </c>
      <c r="AH30" s="3" t="str">
        <f>IF(DAY(AprSun1)=1,IF(AND(YEAR(AprSun1+33)=CalendarYear,MONTH(AprSun1+33)=4),AprSun1+33,""),IF(AND(YEAR(AprSun1+40)=CalendarYear,MONTH(AprSun1+40)=4),AprSun1+40,""))</f>
        <v/>
      </c>
      <c r="AI30" s="3" t="str">
        <f>IF(DAY(AprSun1)=1,IF(AND(YEAR(AprSun1+34)=CalendarYear,MONTH(AprSun1+34)=4),AprSun1+34,""),IF(AND(YEAR(AprSun1+41)=CalendarYear,MONTH(AprSun1+41)=4),AprSun1+41,""))</f>
        <v/>
      </c>
      <c r="AJ30" s="3" t="str">
        <f>IF(DAY(AprSun1)=1,IF(AND(YEAR(AprSun1+35)=CalendarYear,MONTH(AprSun1+35)=4),AprSun1+35,""),IF(AND(YEAR(AprSun1+42)=CalendarYear,MONTH(AprSun1+42)=4),AprSun1+42,""))</f>
        <v/>
      </c>
    </row>
    <row r="31" spans="1:39" x14ac:dyDescent="0.2">
      <c r="C31" s="3" t="str">
        <f>IF(DAY(JanSun1)=1,IF(AND(YEAR(JanSun1+29)=CalendarYear,MONTH(JanSun1+29)=1),JanSun1+29,""),IF(AND(YEAR(JanSun1+36)=CalendarYear,MONTH(JanSun1+36)=1),JanSun1+36,""))</f>
        <v/>
      </c>
      <c r="D31" s="3" t="str">
        <f>IF(DAY(JanSun1)=1,IF(AND(YEAR(JanSun1+30)=CalendarYear,MONTH(JanSun1+30)=1),JanSun1+30,""),IF(AND(YEAR(JanSun1+37)=CalendarYear,MONTH(JanSun1+37)=1),JanSun1+37,""))</f>
        <v/>
      </c>
      <c r="E31" s="3" t="str">
        <f>IF(DAY(JanSun1)=1,IF(AND(YEAR(JanSun1+31)=CalendarYear,MONTH(JanSun1+31)=1),JanSun1+31,""),IF(AND(YEAR(JanSun1+38)=CalendarYear,MONTH(JanSun1+38)=1),JanSun1+38,""))</f>
        <v/>
      </c>
      <c r="F31" s="3" t="str">
        <f>IF(DAY(JanSun1)=1,IF(AND(YEAR(JanSun1+32)=CalendarYear,MONTH(JanSun1+32)=1),JanSun1+32,""),IF(AND(YEAR(JanSun1+39)=CalendarYear,MONTH(JanSun1+39)=1),JanSun1+39,""))</f>
        <v/>
      </c>
      <c r="G31" s="3" t="str">
        <f>IF(DAY(JanSun1)=1,IF(AND(YEAR(JanSun1+33)=CalendarYear,MONTH(JanSun1+33)=1),JanSun1+33,""),IF(AND(YEAR(JanSun1+40)=CalendarYear,MONTH(JanSun1+40)=1),JanSun1+40,""))</f>
        <v/>
      </c>
      <c r="H31" s="3" t="str">
        <f>IF(DAY(JanSun1)=1,IF(AND(YEAR(JanSun1+34)=CalendarYear,MONTH(JanSun1+34)=1),JanSun1+34,""),IF(AND(YEAR(JanSun1+41)=CalendarYear,MONTH(JanSun1+41)=1),JanSun1+41,""))</f>
        <v/>
      </c>
      <c r="I31" s="3" t="str">
        <f>IF(DAY(JanSun1)=1,IF(AND(YEAR(JanSun1+35)=CalendarYear,MONTH(JanSun1+35)=1),JanSun1+35,""),IF(AND(YEAR(JanSun1+42)=CalendarYear,MONTH(JanSun1+42)=1),JanSun1+42,""))</f>
        <v/>
      </c>
      <c r="J31" s="12"/>
      <c r="K31" s="3"/>
      <c r="L31" s="3" t="str">
        <f>IF(DAY(FebSun1)=1,IF(AND(YEAR(FebSun1+29)=CalendarYear,MONTH(FebSun1+29)=2),FebSun1+29,""),IF(AND(YEAR(FebSun1+36)=CalendarYear,MONTH(FebSun1+36)=2),FebSun1+36,""))</f>
        <v/>
      </c>
      <c r="M31" s="3" t="str">
        <f>IF(DAY(FebSun1)=1,IF(AND(YEAR(FebSun1+30)=CalendarYear,MONTH(FebSun1+30)=2),FebSun1+30,""),IF(AND(YEAR(FebSun1+37)=CalendarYear,MONTH(FebSun1+37)=2),FebSun1+37,""))</f>
        <v/>
      </c>
      <c r="N31" s="3" t="str">
        <f>IF(DAY(FebSun1)=1,IF(AND(YEAR(FebSun1+31)=CalendarYear,MONTH(FebSun1+31)=2),FebSun1+31,""),IF(AND(YEAR(FebSun1+38)=CalendarYear,MONTH(FebSun1+38)=2),FebSun1+38,""))</f>
        <v/>
      </c>
      <c r="O31" s="3" t="str">
        <f>IF(DAY(FebSun1)=1,IF(AND(YEAR(FebSun1+32)=CalendarYear,MONTH(FebSun1+32)=2),FebSun1+32,""),IF(AND(YEAR(FebSun1+39)=CalendarYear,MONTH(FebSun1+39)=2),FebSun1+39,""))</f>
        <v/>
      </c>
      <c r="P31" s="3" t="str">
        <f>IF(DAY(FebSun1)=1,IF(AND(YEAR(FebSun1+33)=CalendarYear,MONTH(FebSun1+33)=2),FebSun1+33,""),IF(AND(YEAR(FebSun1+40)=CalendarYear,MONTH(FebSun1+40)=2),FebSun1+40,""))</f>
        <v/>
      </c>
      <c r="Q31" s="3" t="str">
        <f>IF(DAY(FebSun1)=1,IF(AND(YEAR(FebSun1+34)=CalendarYear,MONTH(FebSun1+34)=2),FebSun1+34,""),IF(AND(YEAR(FebSun1+41)=CalendarYear,MONTH(FebSun1+41)=2),FebSun1+41,""))</f>
        <v/>
      </c>
      <c r="R31" s="3" t="str">
        <f>IF(DAY(FebSun1)=1,IF(AND(YEAR(FebSun1+35)=CalendarYear,MONTH(FebSun1+35)=2),FebSun1+35,""),IF(AND(YEAR(FebSun1+42)=CalendarYear,MONTH(FebSun1+42)=2),FebSun1+42,""))</f>
        <v/>
      </c>
      <c r="S31" s="12"/>
      <c r="AB31" s="13"/>
    </row>
    <row r="32" spans="1:39" ht="15.75" x14ac:dyDescent="0.25">
      <c r="A32" s="37"/>
      <c r="C32" s="3"/>
      <c r="D32" s="3"/>
      <c r="E32" s="3"/>
      <c r="F32" s="3"/>
      <c r="G32" s="3"/>
      <c r="H32" s="3"/>
      <c r="I32" s="3"/>
      <c r="J32" s="12"/>
      <c r="K32" s="3"/>
      <c r="L32" s="3"/>
      <c r="M32" s="3"/>
      <c r="N32" s="3"/>
      <c r="O32" s="3"/>
      <c r="P32" s="3"/>
      <c r="Q32" s="3"/>
      <c r="R32" s="3"/>
      <c r="S32" s="12"/>
      <c r="U32" s="57">
        <f>DATE(CalendarYear,7,1)</f>
        <v>45108</v>
      </c>
      <c r="V32" s="57"/>
      <c r="W32" s="57"/>
      <c r="X32" s="57"/>
      <c r="Y32" s="57"/>
      <c r="Z32" s="57"/>
      <c r="AA32" s="57"/>
      <c r="AB32" s="10"/>
      <c r="AC32" s="3"/>
      <c r="AD32" s="57">
        <f>DATE(CalendarYear,8,1)</f>
        <v>45139</v>
      </c>
      <c r="AE32" s="57"/>
      <c r="AF32" s="57"/>
      <c r="AG32" s="57"/>
      <c r="AH32" s="57"/>
      <c r="AI32" s="57"/>
      <c r="AJ32" s="57"/>
    </row>
    <row r="33" spans="1:36" ht="15.75" x14ac:dyDescent="0.25">
      <c r="A33" s="37"/>
      <c r="C33" s="57">
        <f>DATE(CalendarYear,5,1)</f>
        <v>45047</v>
      </c>
      <c r="D33" s="57"/>
      <c r="E33" s="57"/>
      <c r="F33" s="57"/>
      <c r="G33" s="57"/>
      <c r="H33" s="57"/>
      <c r="I33" s="57"/>
      <c r="J33" s="10"/>
      <c r="K33" s="3"/>
      <c r="L33" s="57">
        <f>DATE(CalendarYear,6,1)</f>
        <v>45078</v>
      </c>
      <c r="M33" s="57"/>
      <c r="N33" s="57"/>
      <c r="O33" s="57"/>
      <c r="P33" s="57"/>
      <c r="Q33" s="57"/>
      <c r="R33" s="57"/>
      <c r="S33" s="10"/>
      <c r="U33" s="25" t="s">
        <v>1</v>
      </c>
      <c r="V33" s="25" t="s">
        <v>2</v>
      </c>
      <c r="W33" s="25" t="s">
        <v>4</v>
      </c>
      <c r="X33" s="25" t="s">
        <v>3</v>
      </c>
      <c r="Y33" s="25" t="s">
        <v>5</v>
      </c>
      <c r="Z33" s="25" t="s">
        <v>6</v>
      </c>
      <c r="AA33" s="25" t="s">
        <v>7</v>
      </c>
      <c r="AB33" s="11"/>
      <c r="AC33" s="3"/>
      <c r="AD33" s="25" t="s">
        <v>1</v>
      </c>
      <c r="AE33" s="25" t="s">
        <v>2</v>
      </c>
      <c r="AF33" s="25" t="s">
        <v>4</v>
      </c>
      <c r="AG33" s="25" t="s">
        <v>3</v>
      </c>
      <c r="AH33" s="25" t="s">
        <v>5</v>
      </c>
      <c r="AI33" s="25" t="s">
        <v>6</v>
      </c>
      <c r="AJ33" s="25" t="s">
        <v>7</v>
      </c>
    </row>
    <row r="34" spans="1:36" ht="15" x14ac:dyDescent="0.25">
      <c r="A34" s="37"/>
      <c r="C34" s="25" t="s">
        <v>1</v>
      </c>
      <c r="D34" s="25" t="s">
        <v>2</v>
      </c>
      <c r="E34" s="25" t="s">
        <v>4</v>
      </c>
      <c r="F34" s="25" t="s">
        <v>3</v>
      </c>
      <c r="G34" s="25" t="s">
        <v>5</v>
      </c>
      <c r="H34" s="25" t="s">
        <v>6</v>
      </c>
      <c r="I34" s="25" t="s">
        <v>7</v>
      </c>
      <c r="J34" s="11"/>
      <c r="K34" s="4"/>
      <c r="L34" s="25" t="s">
        <v>1</v>
      </c>
      <c r="M34" s="25" t="s">
        <v>2</v>
      </c>
      <c r="N34" s="25" t="s">
        <v>4</v>
      </c>
      <c r="O34" s="25" t="s">
        <v>3</v>
      </c>
      <c r="P34" s="25" t="s">
        <v>5</v>
      </c>
      <c r="Q34" s="25" t="s">
        <v>6</v>
      </c>
      <c r="R34" s="25" t="s">
        <v>7</v>
      </c>
      <c r="S34" s="11"/>
      <c r="U34" s="3" t="str">
        <f>IF(DAY(JulSun1)=1,"",IF(AND(YEAR(JulSun1+1)=CalendarYear,MONTH(JulSun1+1)=7),JulSun1+1,""))</f>
        <v/>
      </c>
      <c r="V34" s="3" t="str">
        <f>IF(DAY(JulSun1)=1,"",IF(AND(YEAR(JulSun1+2)=CalendarYear,MONTH(JulSun1+2)=7),JulSun1+2,""))</f>
        <v/>
      </c>
      <c r="W34" s="3" t="str">
        <f>IF(DAY(JulSun1)=1,"",IF(AND(YEAR(JulSun1+3)=CalendarYear,MONTH(JulSun1+3)=7),JulSun1+3,""))</f>
        <v/>
      </c>
      <c r="X34" s="3" t="str">
        <f>IF(DAY(JulSun1)=1,"",IF(AND(YEAR(JulSun1+4)=CalendarYear,MONTH(JulSun1+4)=7),JulSun1+4,""))</f>
        <v/>
      </c>
      <c r="Y34" s="3" t="str">
        <f>IF(DAY(JulSun1)=1,"",IF(AND(YEAR(JulSun1+5)=CalendarYear,MONTH(JulSun1+5)=7),JulSun1+5,""))</f>
        <v/>
      </c>
      <c r="Z34" s="3" t="str">
        <f>IF(DAY(JulSun1)=1,"",IF(AND(YEAR(JulSun1+6)=CalendarYear,MONTH(JulSun1+6)=7),JulSun1+6,""))</f>
        <v/>
      </c>
      <c r="AA34" s="3">
        <f>IF(DAY(JulSun1)=1,IF(AND(YEAR(JulSun1)=CalendarYear,MONTH(JulSun1)=7),JulSun1,""),IF(AND(YEAR(JulSun1+7)=CalendarYear,MONTH(JulSun1+7)=7),JulSun1+7,""))</f>
        <v>45108</v>
      </c>
      <c r="AB34" s="12"/>
      <c r="AD34" s="3" t="str">
        <f>IF(DAY(AugSun1)=1,"",IF(AND(YEAR(AugSun1+1)=CalendarYear,MONTH(AugSun1+1)=8),AugSun1+1,""))</f>
        <v/>
      </c>
      <c r="AE34" s="3" t="str">
        <f>IF(DAY(AugSun1)=1,"",IF(AND(YEAR(AugSun1+2)=CalendarYear,MONTH(AugSun1+2)=8),AugSun1+2,""))</f>
        <v/>
      </c>
      <c r="AF34" s="3">
        <f>IF(DAY(AugSun1)=1,"",IF(AND(YEAR(AugSun1+3)=CalendarYear,MONTH(AugSun1+3)=8),AugSun1+3,""))</f>
        <v>45139</v>
      </c>
      <c r="AG34" s="3">
        <f>IF(DAY(AugSun1)=1,"",IF(AND(YEAR(AugSun1+4)=CalendarYear,MONTH(AugSun1+4)=8),AugSun1+4,""))</f>
        <v>45140</v>
      </c>
      <c r="AH34" s="3">
        <f>IF(DAY(AugSun1)=1,"",IF(AND(YEAR(AugSun1+5)=CalendarYear,MONTH(AugSun1+5)=8),AugSun1+5,""))</f>
        <v>45141</v>
      </c>
      <c r="AI34" s="3">
        <f>IF(DAY(AugSun1)=1,"",IF(AND(YEAR(AugSun1+6)=CalendarYear,MONTH(AugSun1+6)=8),AugSun1+6,""))</f>
        <v>45142</v>
      </c>
      <c r="AJ34" s="3">
        <f>IF(DAY(AugSun1)=1,IF(AND(YEAR(AugSun1)=CalendarYear,MONTH(AugSun1)=8),AugSun1,""),IF(AND(YEAR(AugSun1+7)=CalendarYear,MONTH(AugSun1+7)=8),AugSun1+7,""))</f>
        <v>45143</v>
      </c>
    </row>
    <row r="35" spans="1:36" ht="15.75" x14ac:dyDescent="0.25">
      <c r="A35" s="37"/>
      <c r="C35" s="3" t="str">
        <f>IF(DAY(MaySun1)=1,"",IF(AND(YEAR(MaySun1+1)=CalendarYear,MONTH(MaySun1+1)=5),MaySun1+1,""))</f>
        <v/>
      </c>
      <c r="D35" s="42">
        <f>IF(DAY(MaySun1)=1,"",IF(AND(YEAR(MaySun1+2)=CalendarYear,MONTH(MaySun1+2)=5),MaySun1+2,""))</f>
        <v>45047</v>
      </c>
      <c r="E35" s="3">
        <f>IF(DAY(MaySun1)=1,"",IF(AND(YEAR(MaySun1+3)=CalendarYear,MONTH(MaySun1+3)=5),MaySun1+3,""))</f>
        <v>45048</v>
      </c>
      <c r="F35" s="3">
        <f>IF(DAY(MaySun1)=1,"",IF(AND(YEAR(MaySun1+4)=CalendarYear,MONTH(MaySun1+4)=5),MaySun1+4,""))</f>
        <v>45049</v>
      </c>
      <c r="G35" s="3">
        <f>IF(DAY(MaySun1)=1,"",IF(AND(YEAR(MaySun1+5)=CalendarYear,MONTH(MaySun1+5)=5),MaySun1+5,""))</f>
        <v>45050</v>
      </c>
      <c r="H35" s="3">
        <f>IF(DAY(MaySun1)=1,"",IF(AND(YEAR(MaySun1+6)=CalendarYear,MONTH(MaySun1+6)=5),MaySun1+6,""))</f>
        <v>45051</v>
      </c>
      <c r="I35" s="3">
        <f>IF(DAY(MaySun1)=1,IF(AND(YEAR(MaySun1)=CalendarYear,MONTH(MaySun1)=5),MaySun1,""),IF(AND(YEAR(MaySun1+7)=CalendarYear,MONTH(MaySun1+7)=5),MaySun1+7,""))</f>
        <v>45052</v>
      </c>
      <c r="J35" s="12"/>
      <c r="K35" s="1"/>
      <c r="L35" s="3" t="str">
        <f>IF(DAY(JunSun1)=1,"",IF(AND(YEAR(JunSun1+1)=CalendarYear,MONTH(JunSun1+1)=6),JunSun1+1,""))</f>
        <v/>
      </c>
      <c r="M35" s="3" t="str">
        <f>IF(DAY(JunSun1)=1,"",IF(AND(YEAR(JunSun1+2)=CalendarYear,MONTH(JunSun1+2)=6),JunSun1+2,""))</f>
        <v/>
      </c>
      <c r="N35" s="3" t="str">
        <f>IF(DAY(JunSun1)=1,"",IF(AND(YEAR(JunSun1+3)=CalendarYear,MONTH(JunSun1+3)=6),JunSun1+3,""))</f>
        <v/>
      </c>
      <c r="O35" s="3" t="str">
        <f>IF(DAY(JunSun1)=1,"",IF(AND(YEAR(JunSun1+4)=CalendarYear,MONTH(JunSun1+4)=6),JunSun1+4,""))</f>
        <v/>
      </c>
      <c r="P35" s="3">
        <f>IF(DAY(JunSun1)=1,"",IF(AND(YEAR(JunSun1+5)=CalendarYear,MONTH(JunSun1+5)=6),JunSun1+5,""))</f>
        <v>45078</v>
      </c>
      <c r="Q35" s="3">
        <f>IF(DAY(JunSun1)=1,"",IF(AND(YEAR(JunSun1+6)=CalendarYear,MONTH(JunSun1+6)=6),JunSun1+6,""))</f>
        <v>45079</v>
      </c>
      <c r="R35" s="3">
        <f>IF(DAY(JunSun1)=1,IF(AND(YEAR(JunSun1)=CalendarYear,MONTH(JunSun1)=6),JunSun1,""),IF(AND(YEAR(JunSun1+7)=CalendarYear,MONTH(JunSun1+7)=6),JunSun1+7,""))</f>
        <v>45080</v>
      </c>
      <c r="S35" s="12"/>
      <c r="U35" s="3">
        <f>IF(DAY(JulSun1)=1,IF(AND(YEAR(JulSun1+1)=CalendarYear,MONTH(JulSun1+1)=7),JulSun1+1,""),IF(AND(YEAR(JulSun1+8)=CalendarYear,MONTH(JulSun1+8)=7),JulSun1+8,""))</f>
        <v>45109</v>
      </c>
      <c r="V35" s="42">
        <f>IF(DAY(JulSun1)=1,IF(AND(YEAR(JulSun1+2)=CalendarYear,MONTH(JulSun1+2)=7),JulSun1+2,""),IF(AND(YEAR(JulSun1+9)=CalendarYear,MONTH(JulSun1+9)=7),JulSun1+9,""))</f>
        <v>45110</v>
      </c>
      <c r="W35" s="3">
        <f>IF(DAY(JulSun1)=1,IF(AND(YEAR(JulSun1+3)=CalendarYear,MONTH(JulSun1+3)=7),JulSun1+3,""),IF(AND(YEAR(JulSun1+10)=CalendarYear,MONTH(JulSun1+10)=7),JulSun1+10,""))</f>
        <v>45111</v>
      </c>
      <c r="X35" s="3">
        <f>IF(DAY(JulSun1)=1,IF(AND(YEAR(JulSun1+4)=CalendarYear,MONTH(JulSun1+4)=7),JulSun1+4,""),IF(AND(YEAR(JulSun1+11)=CalendarYear,MONTH(JulSun1+11)=7),JulSun1+11,""))</f>
        <v>45112</v>
      </c>
      <c r="Y35" s="3">
        <f>IF(DAY(JulSun1)=1,IF(AND(YEAR(JulSun1+5)=CalendarYear,MONTH(JulSun1+5)=7),JulSun1+5,""),IF(AND(YEAR(JulSun1+12)=CalendarYear,MONTH(JulSun1+12)=7),JulSun1+12,""))</f>
        <v>45113</v>
      </c>
      <c r="Z35" s="3">
        <f>IF(DAY(JulSun1)=1,IF(AND(YEAR(JulSun1+6)=CalendarYear,MONTH(JulSun1+6)=7),JulSun1+6,""),IF(AND(YEAR(JulSun1+13)=CalendarYear,MONTH(JulSun1+13)=7),JulSun1+13,""))</f>
        <v>45114</v>
      </c>
      <c r="AA35" s="3">
        <f>IF(DAY(JulSun1)=1,IF(AND(YEAR(JulSun1+7)=CalendarYear,MONTH(JulSun1+7)=7),JulSun1+7,""),IF(AND(YEAR(JulSun1+14)=CalendarYear,MONTH(JulSun1+14)=7),JulSun1+14,""))</f>
        <v>45115</v>
      </c>
      <c r="AB35" s="12"/>
      <c r="AD35" s="3">
        <f>IF(DAY(AugSun1)=1,IF(AND(YEAR(AugSun1+1)=CalendarYear,MONTH(AugSun1+1)=8),AugSun1+1,""),IF(AND(YEAR(AugSun1+8)=CalendarYear,MONTH(AugSun1+8)=8),AugSun1+8,""))</f>
        <v>45144</v>
      </c>
      <c r="AE35" s="42">
        <f>IF(DAY(AugSun1)=1,IF(AND(YEAR(AugSun1+2)=CalendarYear,MONTH(AugSun1+2)=8),AugSun1+2,""),IF(AND(YEAR(AugSun1+9)=CalendarYear,MONTH(AugSun1+9)=8),AugSun1+9,""))</f>
        <v>45145</v>
      </c>
      <c r="AF35" s="3">
        <f>IF(DAY(AugSun1)=1,IF(AND(YEAR(AugSun1+3)=CalendarYear,MONTH(AugSun1+3)=8),AugSun1+3,""),IF(AND(YEAR(AugSun1+10)=CalendarYear,MONTH(AugSun1+10)=8),AugSun1+10,""))</f>
        <v>45146</v>
      </c>
      <c r="AG35" s="3">
        <f>IF(DAY(AugSun1)=1,IF(AND(YEAR(AugSun1+4)=CalendarYear,MONTH(AugSun1+4)=8),AugSun1+4,""),IF(AND(YEAR(AugSun1+11)=CalendarYear,MONTH(AugSun1+11)=8),AugSun1+11,""))</f>
        <v>45147</v>
      </c>
      <c r="AH35" s="3">
        <f>IF(DAY(AugSun1)=1,IF(AND(YEAR(AugSun1+5)=CalendarYear,MONTH(AugSun1+5)=8),AugSun1+5,""),IF(AND(YEAR(AugSun1+12)=CalendarYear,MONTH(AugSun1+12)=8),AugSun1+12,""))</f>
        <v>45148</v>
      </c>
      <c r="AI35" s="3">
        <f>IF(DAY(AugSun1)=1,IF(AND(YEAR(AugSun1+6)=CalendarYear,MONTH(AugSun1+6)=8),AugSun1+6,""),IF(AND(YEAR(AugSun1+13)=CalendarYear,MONTH(AugSun1+13)=8),AugSun1+13,""))</f>
        <v>45149</v>
      </c>
      <c r="AJ35" s="3">
        <f>IF(DAY(AugSun1)=1,IF(AND(YEAR(AugSun1+7)=CalendarYear,MONTH(AugSun1+7)=8),AugSun1+7,""),IF(AND(YEAR(AugSun1+14)=CalendarYear,MONTH(AugSun1+14)=8),AugSun1+14,""))</f>
        <v>45150</v>
      </c>
    </row>
    <row r="36" spans="1:36" x14ac:dyDescent="0.2">
      <c r="C36" s="3">
        <f>IF(DAY(MaySun1)=1,IF(AND(YEAR(MaySun1+1)=CalendarYear,MONTH(MaySun1+1)=5),MaySun1+1,""),IF(AND(YEAR(MaySun1+8)=CalendarYear,MONTH(MaySun1+8)=5),MaySun1+8,""))</f>
        <v>45053</v>
      </c>
      <c r="D36" s="40">
        <f>IF(DAY(MaySun1)=1,IF(AND(YEAR(MaySun1+2)=CalendarYear,MONTH(MaySun1+2)=5),MaySun1+2,""),IF(AND(YEAR(MaySun1+9)=CalendarYear,MONTH(MaySun1+9)=5),MaySun1+9,""))</f>
        <v>45054</v>
      </c>
      <c r="E36" s="3">
        <f>IF(DAY(MaySun1)=1,IF(AND(YEAR(MaySun1+3)=CalendarYear,MONTH(MaySun1+3)=5),MaySun1+3,""),IF(AND(YEAR(MaySun1+10)=CalendarYear,MONTH(MaySun1+10)=5),MaySun1+10,""))</f>
        <v>45055</v>
      </c>
      <c r="F36" s="3">
        <f>IF(DAY(MaySun1)=1,IF(AND(YEAR(MaySun1+4)=CalendarYear,MONTH(MaySun1+4)=5),MaySun1+4,""),IF(AND(YEAR(MaySun1+11)=CalendarYear,MONTH(MaySun1+11)=5),MaySun1+11,""))</f>
        <v>45056</v>
      </c>
      <c r="G36" s="3">
        <f>IF(DAY(MaySun1)=1,IF(AND(YEAR(MaySun1+5)=CalendarYear,MONTH(MaySun1+5)=5),MaySun1+5,""),IF(AND(YEAR(MaySun1+12)=CalendarYear,MONTH(MaySun1+12)=5),MaySun1+12,""))</f>
        <v>45057</v>
      </c>
      <c r="H36" s="3">
        <f>IF(DAY(MaySun1)=1,IF(AND(YEAR(MaySun1+6)=CalendarYear,MONTH(MaySun1+6)=5),MaySun1+6,""),IF(AND(YEAR(MaySun1+13)=CalendarYear,MONTH(MaySun1+13)=5),MaySun1+13,""))</f>
        <v>45058</v>
      </c>
      <c r="I36" s="3">
        <f>IF(DAY(MaySun1)=1,IF(AND(YEAR(MaySun1+7)=CalendarYear,MONTH(MaySun1+7)=5),MaySun1+7,""),IF(AND(YEAR(MaySun1+14)=CalendarYear,MONTH(MaySun1+14)=5),MaySun1+14,""))</f>
        <v>45059</v>
      </c>
      <c r="J36" s="12"/>
      <c r="K36" s="2"/>
      <c r="L36" s="3">
        <f>IF(DAY(JunSun1)=1,IF(AND(YEAR(JunSun1+1)=CalendarYear,MONTH(JunSun1+1)=6),JunSun1+1,""),IF(AND(YEAR(JunSun1+8)=CalendarYear,MONTH(JunSun1+8)=6),JunSun1+8,""))</f>
        <v>45081</v>
      </c>
      <c r="M36" s="42">
        <f>IF(DAY(JunSun1)=1,IF(AND(YEAR(JunSun1+2)=CalendarYear,MONTH(JunSun1+2)=6),JunSun1+2,""),IF(AND(YEAR(JunSun1+9)=CalendarYear,MONTH(JunSun1+9)=6),JunSun1+9,""))</f>
        <v>45082</v>
      </c>
      <c r="N36" s="3">
        <f>IF(DAY(JunSun1)=1,IF(AND(YEAR(JunSun1+3)=CalendarYear,MONTH(JunSun1+3)=6),JunSun1+3,""),IF(AND(YEAR(JunSun1+10)=CalendarYear,MONTH(JunSun1+10)=6),JunSun1+10,""))</f>
        <v>45083</v>
      </c>
      <c r="O36" s="3">
        <f>IF(DAY(JunSun1)=1,IF(AND(YEAR(JunSun1+4)=CalendarYear,MONTH(JunSun1+4)=6),JunSun1+4,""),IF(AND(YEAR(JunSun1+11)=CalendarYear,MONTH(JunSun1+11)=6),JunSun1+11,""))</f>
        <v>45084</v>
      </c>
      <c r="P36" s="3">
        <f>IF(DAY(JunSun1)=1,IF(AND(YEAR(JunSun1+5)=CalendarYear,MONTH(JunSun1+5)=6),JunSun1+5,""),IF(AND(YEAR(JunSun1+12)=CalendarYear,MONTH(JunSun1+12)=6),JunSun1+12,""))</f>
        <v>45085</v>
      </c>
      <c r="Q36" s="3">
        <f>IF(DAY(JunSun1)=1,IF(AND(YEAR(JunSun1+6)=CalendarYear,MONTH(JunSun1+6)=6),JunSun1+6,""),IF(AND(YEAR(JunSun1+13)=CalendarYear,MONTH(JunSun1+13)=6),JunSun1+13,""))</f>
        <v>45086</v>
      </c>
      <c r="R36" s="3">
        <f>IF(DAY(JunSun1)=1,IF(AND(YEAR(JunSun1+7)=CalendarYear,MONTH(JunSun1+7)=6),JunSun1+7,""),IF(AND(YEAR(JunSun1+14)=CalendarYear,MONTH(JunSun1+14)=6),JunSun1+14,""))</f>
        <v>45087</v>
      </c>
      <c r="S36" s="12"/>
      <c r="U36" s="3">
        <f>IF(DAY(JulSun1)=1,IF(AND(YEAR(JulSun1+8)=CalendarYear,MONTH(JulSun1+8)=7),JulSun1+8,""),IF(AND(YEAR(JulSun1+15)=CalendarYear,MONTH(JulSun1+15)=7),JulSun1+15,""))</f>
        <v>45116</v>
      </c>
      <c r="V36" s="40">
        <f>IF(DAY(JulSun1)=1,IF(AND(YEAR(JulSun1+9)=CalendarYear,MONTH(JulSun1+9)=7),JulSun1+9,""),IF(AND(YEAR(JulSun1+16)=CalendarYear,MONTH(JulSun1+16)=7),JulSun1+16,""))</f>
        <v>45117</v>
      </c>
      <c r="W36" s="3">
        <f>IF(DAY(JulSun1)=1,IF(AND(YEAR(JulSun1+10)=CalendarYear,MONTH(JulSun1+10)=7),JulSun1+10,""),IF(AND(YEAR(JulSun1+17)=CalendarYear,MONTH(JulSun1+17)=7),JulSun1+17,""))</f>
        <v>45118</v>
      </c>
      <c r="X36" s="3">
        <f>IF(DAY(JulSun1)=1,IF(AND(YEAR(JulSun1+11)=CalendarYear,MONTH(JulSun1+11)=7),JulSun1+11,""),IF(AND(YEAR(JulSun1+18)=CalendarYear,MONTH(JulSun1+18)=7),JulSun1+18,""))</f>
        <v>45119</v>
      </c>
      <c r="Y36" s="3">
        <f>IF(DAY(JulSun1)=1,IF(AND(YEAR(JulSun1+12)=CalendarYear,MONTH(JulSun1+12)=7),JulSun1+12,""),IF(AND(YEAR(JulSun1+19)=CalendarYear,MONTH(JulSun1+19)=7),JulSun1+19,""))</f>
        <v>45120</v>
      </c>
      <c r="Z36" s="3">
        <f>IF(DAY(JulSun1)=1,IF(AND(YEAR(JulSun1+13)=CalendarYear,MONTH(JulSun1+13)=7),JulSun1+13,""),IF(AND(YEAR(JulSun1+20)=CalendarYear,MONTH(JulSun1+20)=7),JulSun1+20,""))</f>
        <v>45121</v>
      </c>
      <c r="AA36" s="3">
        <f>IF(DAY(JulSun1)=1,IF(AND(YEAR(JulSun1+14)=CalendarYear,MONTH(JulSun1+14)=7),JulSun1+14,""),IF(AND(YEAR(JulSun1+21)=CalendarYear,MONTH(JulSun1+21)=7),JulSun1+21,""))</f>
        <v>45122</v>
      </c>
      <c r="AB36" s="12"/>
      <c r="AD36" s="3">
        <f>IF(DAY(AugSun1)=1,IF(AND(YEAR(AugSun1+8)=CalendarYear,MONTH(AugSun1+8)=8),AugSun1+8,""),IF(AND(YEAR(AugSun1+15)=CalendarYear,MONTH(AugSun1+15)=8),AugSun1+15,""))</f>
        <v>45151</v>
      </c>
      <c r="AE36" s="40">
        <f>IF(DAY(AugSun1)=1,IF(AND(YEAR(AugSun1+9)=CalendarYear,MONTH(AugSun1+9)=8),AugSun1+9,""),IF(AND(YEAR(AugSun1+16)=CalendarYear,MONTH(AugSun1+16)=8),AugSun1+16,""))</f>
        <v>45152</v>
      </c>
      <c r="AF36" s="3">
        <f>IF(DAY(AugSun1)=1,IF(AND(YEAR(AugSun1+10)=CalendarYear,MONTH(AugSun1+10)=8),AugSun1+10,""),IF(AND(YEAR(AugSun1+17)=CalendarYear,MONTH(AugSun1+17)=8),AugSun1+17,""))</f>
        <v>45153</v>
      </c>
      <c r="AG36" s="3">
        <f>IF(DAY(AugSun1)=1,IF(AND(YEAR(AugSun1+11)=CalendarYear,MONTH(AugSun1+11)=8),AugSun1+11,""),IF(AND(YEAR(AugSun1+18)=CalendarYear,MONTH(AugSun1+18)=8),AugSun1+18,""))</f>
        <v>45154</v>
      </c>
      <c r="AH36" s="3">
        <f>IF(DAY(AugSun1)=1,IF(AND(YEAR(AugSun1+12)=CalendarYear,MONTH(AugSun1+12)=8),AugSun1+12,""),IF(AND(YEAR(AugSun1+19)=CalendarYear,MONTH(AugSun1+19)=8),AugSun1+19,""))</f>
        <v>45155</v>
      </c>
      <c r="AI36" s="3">
        <f>IF(DAY(AugSun1)=1,IF(AND(YEAR(AugSun1+13)=CalendarYear,MONTH(AugSun1+13)=8),AugSun1+13,""),IF(AND(YEAR(AugSun1+20)=CalendarYear,MONTH(AugSun1+20)=8),AugSun1+20,""))</f>
        <v>45156</v>
      </c>
      <c r="AJ36" s="3">
        <f>IF(DAY(AugSun1)=1,IF(AND(YEAR(AugSun1+14)=CalendarYear,MONTH(AugSun1+14)=8),AugSun1+14,""),IF(AND(YEAR(AugSun1+21)=CalendarYear,MONTH(AugSun1+21)=8),AugSun1+21,""))</f>
        <v>45157</v>
      </c>
    </row>
    <row r="37" spans="1:36" x14ac:dyDescent="0.2">
      <c r="C37" s="3">
        <f>IF(DAY(MaySun1)=1,IF(AND(YEAR(MaySun1+8)=CalendarYear,MONTH(MaySun1+8)=5),MaySun1+8,""),IF(AND(YEAR(MaySun1+15)=CalendarYear,MONTH(MaySun1+15)=5),MaySun1+15,""))</f>
        <v>45060</v>
      </c>
      <c r="D37" s="3">
        <f>IF(DAY(MaySun1)=1,IF(AND(YEAR(MaySun1+9)=CalendarYear,MONTH(MaySun1+9)=5),MaySun1+9,""),IF(AND(YEAR(MaySun1+16)=CalendarYear,MONTH(MaySun1+16)=5),MaySun1+16,""))</f>
        <v>45061</v>
      </c>
      <c r="E37" s="3">
        <f>IF(DAY(MaySun1)=1,IF(AND(YEAR(MaySun1+10)=CalendarYear,MONTH(MaySun1+10)=5),MaySun1+10,""),IF(AND(YEAR(MaySun1+17)=CalendarYear,MONTH(MaySun1+17)=5),MaySun1+17,""))</f>
        <v>45062</v>
      </c>
      <c r="F37" s="3">
        <f>IF(DAY(MaySun1)=1,IF(AND(YEAR(MaySun1+11)=CalendarYear,MONTH(MaySun1+11)=5),MaySun1+11,""),IF(AND(YEAR(MaySun1+18)=CalendarYear,MONTH(MaySun1+18)=5),MaySun1+18,""))</f>
        <v>45063</v>
      </c>
      <c r="G37" s="3">
        <f>IF(DAY(MaySun1)=1,IF(AND(YEAR(MaySun1+12)=CalendarYear,MONTH(MaySun1+12)=5),MaySun1+12,""),IF(AND(YEAR(MaySun1+19)=CalendarYear,MONTH(MaySun1+19)=5),MaySun1+19,""))</f>
        <v>45064</v>
      </c>
      <c r="H37" s="3">
        <f>IF(DAY(MaySun1)=1,IF(AND(YEAR(MaySun1+13)=CalendarYear,MONTH(MaySun1+13)=5),MaySun1+13,""),IF(AND(YEAR(MaySun1+20)=CalendarYear,MONTH(MaySun1+20)=5),MaySun1+20,""))</f>
        <v>45065</v>
      </c>
      <c r="I37" s="3">
        <f>IF(DAY(MaySun1)=1,IF(AND(YEAR(MaySun1+14)=CalendarYear,MONTH(MaySun1+14)=5),MaySun1+14,""),IF(AND(YEAR(MaySun1+21)=CalendarYear,MONTH(MaySun1+21)=5),MaySun1+21,""))</f>
        <v>45066</v>
      </c>
      <c r="J37" s="12"/>
      <c r="K37" s="3"/>
      <c r="L37" s="3">
        <f>IF(DAY(JunSun1)=1,IF(AND(YEAR(JunSun1+8)=CalendarYear,MONTH(JunSun1+8)=6),JunSun1+8,""),IF(AND(YEAR(JunSun1+15)=CalendarYear,MONTH(JunSun1+15)=6),JunSun1+15,""))</f>
        <v>45088</v>
      </c>
      <c r="M37" s="40">
        <f>IF(DAY(JunSun1)=1,IF(AND(YEAR(JunSun1+9)=CalendarYear,MONTH(JunSun1+9)=6),JunSun1+9,""),IF(AND(YEAR(JunSun1+16)=CalendarYear,MONTH(JunSun1+16)=6),JunSun1+16,""))</f>
        <v>45089</v>
      </c>
      <c r="N37" s="3">
        <f>IF(DAY(JunSun1)=1,IF(AND(YEAR(JunSun1+10)=CalendarYear,MONTH(JunSun1+10)=6),JunSun1+10,""),IF(AND(YEAR(JunSun1+17)=CalendarYear,MONTH(JunSun1+17)=6),JunSun1+17,""))</f>
        <v>45090</v>
      </c>
      <c r="O37" s="3">
        <f>IF(DAY(JunSun1)=1,IF(AND(YEAR(JunSun1+11)=CalendarYear,MONTH(JunSun1+11)=6),JunSun1+11,""),IF(AND(YEAR(JunSun1+18)=CalendarYear,MONTH(JunSun1+18)=6),JunSun1+18,""))</f>
        <v>45091</v>
      </c>
      <c r="P37" s="3">
        <f>IF(DAY(JunSun1)=1,IF(AND(YEAR(JunSun1+12)=CalendarYear,MONTH(JunSun1+12)=6),JunSun1+12,""),IF(AND(YEAR(JunSun1+19)=CalendarYear,MONTH(JunSun1+19)=6),JunSun1+19,""))</f>
        <v>45092</v>
      </c>
      <c r="Q37" s="3">
        <f>IF(DAY(JunSun1)=1,IF(AND(YEAR(JunSun1+13)=CalendarYear,MONTH(JunSun1+13)=6),JunSun1+13,""),IF(AND(YEAR(JunSun1+20)=CalendarYear,MONTH(JunSun1+20)=6),JunSun1+20,""))</f>
        <v>45093</v>
      </c>
      <c r="R37" s="3">
        <f>IF(DAY(JunSun1)=1,IF(AND(YEAR(JunSun1+14)=CalendarYear,MONTH(JunSun1+14)=6),JunSun1+14,""),IF(AND(YEAR(JunSun1+21)=CalendarYear,MONTH(JunSun1+21)=6),JunSun1+21,""))</f>
        <v>45094</v>
      </c>
      <c r="S37" s="12"/>
      <c r="U37" s="3">
        <f>IF(DAY(JulSun1)=1,IF(AND(YEAR(JulSun1+15)=CalendarYear,MONTH(JulSun1+15)=7),JulSun1+15,""),IF(AND(YEAR(JulSun1+22)=CalendarYear,MONTH(JulSun1+22)=7),JulSun1+22,""))</f>
        <v>45123</v>
      </c>
      <c r="V37" s="3">
        <f>IF(DAY(JulSun1)=1,IF(AND(YEAR(JulSun1+16)=CalendarYear,MONTH(JulSun1+16)=7),JulSun1+16,""),IF(AND(YEAR(JulSun1+23)=CalendarYear,MONTH(JulSun1+23)=7),JulSun1+23,""))</f>
        <v>45124</v>
      </c>
      <c r="W37" s="3">
        <f>IF(DAY(JulSun1)=1,IF(AND(YEAR(JulSun1+17)=CalendarYear,MONTH(JulSun1+17)=7),JulSun1+17,""),IF(AND(YEAR(JulSun1+24)=CalendarYear,MONTH(JulSun1+24)=7),JulSun1+24,""))</f>
        <v>45125</v>
      </c>
      <c r="X37" s="3">
        <f>IF(DAY(JulSun1)=1,IF(AND(YEAR(JulSun1+18)=CalendarYear,MONTH(JulSun1+18)=7),JulSun1+18,""),IF(AND(YEAR(JulSun1+25)=CalendarYear,MONTH(JulSun1+25)=7),JulSun1+25,""))</f>
        <v>45126</v>
      </c>
      <c r="Y37" s="3">
        <f>IF(DAY(JulSun1)=1,IF(AND(YEAR(JulSun1+19)=CalendarYear,MONTH(JulSun1+19)=7),JulSun1+19,""),IF(AND(YEAR(JulSun1+26)=CalendarYear,MONTH(JulSun1+26)=7),JulSun1+26,""))</f>
        <v>45127</v>
      </c>
      <c r="Z37" s="3">
        <f>IF(DAY(JulSun1)=1,IF(AND(YEAR(JulSun1+20)=CalendarYear,MONTH(JulSun1+20)=7),JulSun1+20,""),IF(AND(YEAR(JulSun1+27)=CalendarYear,MONTH(JulSun1+27)=7),JulSun1+27,""))</f>
        <v>45128</v>
      </c>
      <c r="AA37" s="3">
        <f>IF(DAY(JulSun1)=1,IF(AND(YEAR(JulSun1+21)=CalendarYear,MONTH(JulSun1+21)=7),JulSun1+21,""),IF(AND(YEAR(JulSun1+28)=CalendarYear,MONTH(JulSun1+28)=7),JulSun1+28,""))</f>
        <v>45129</v>
      </c>
      <c r="AB37" s="12"/>
      <c r="AD37" s="3">
        <f>IF(DAY(AugSun1)=1,IF(AND(YEAR(AugSun1+15)=CalendarYear,MONTH(AugSun1+15)=8),AugSun1+15,""),IF(AND(YEAR(AugSun1+22)=CalendarYear,MONTH(AugSun1+22)=8),AugSun1+22,""))</f>
        <v>45158</v>
      </c>
      <c r="AE37" s="3">
        <f>IF(DAY(AugSun1)=1,IF(AND(YEAR(AugSun1+16)=CalendarYear,MONTH(AugSun1+16)=8),AugSun1+16,""),IF(AND(YEAR(AugSun1+23)=CalendarYear,MONTH(AugSun1+23)=8),AugSun1+23,""))</f>
        <v>45159</v>
      </c>
      <c r="AF37" s="3">
        <f>IF(DAY(AugSun1)=1,IF(AND(YEAR(AugSun1+17)=CalendarYear,MONTH(AugSun1+17)=8),AugSun1+17,""),IF(AND(YEAR(AugSun1+24)=CalendarYear,MONTH(AugSun1+24)=8),AugSun1+24,""))</f>
        <v>45160</v>
      </c>
      <c r="AG37" s="3">
        <f>IF(DAY(AugSun1)=1,IF(AND(YEAR(AugSun1+18)=CalendarYear,MONTH(AugSun1+18)=8),AugSun1+18,""),IF(AND(YEAR(AugSun1+25)=CalendarYear,MONTH(AugSun1+25)=8),AugSun1+25,""))</f>
        <v>45161</v>
      </c>
      <c r="AH37" s="3">
        <f>IF(DAY(AugSun1)=1,IF(AND(YEAR(AugSun1+19)=CalendarYear,MONTH(AugSun1+19)=8),AugSun1+19,""),IF(AND(YEAR(AugSun1+26)=CalendarYear,MONTH(AugSun1+26)=8),AugSun1+26,""))</f>
        <v>45162</v>
      </c>
      <c r="AI37" s="3">
        <f>IF(DAY(AugSun1)=1,IF(AND(YEAR(AugSun1+20)=CalendarYear,MONTH(AugSun1+20)=8),AugSun1+20,""),IF(AND(YEAR(AugSun1+27)=CalendarYear,MONTH(AugSun1+27)=8),AugSun1+27,""))</f>
        <v>45163</v>
      </c>
      <c r="AJ37" s="3">
        <f>IF(DAY(AugSun1)=1,IF(AND(YEAR(AugSun1+21)=CalendarYear,MONTH(AugSun1+21)=8),AugSun1+21,""),IF(AND(YEAR(AugSun1+28)=CalendarYear,MONTH(AugSun1+28)=8),AugSun1+28,""))</f>
        <v>45164</v>
      </c>
    </row>
    <row r="38" spans="1:36" x14ac:dyDescent="0.2">
      <c r="C38" s="3">
        <f>IF(DAY(MaySun1)=1,IF(AND(YEAR(MaySun1+15)=CalendarYear,MONTH(MaySun1+15)=5),MaySun1+15,""),IF(AND(YEAR(MaySun1+22)=CalendarYear,MONTH(MaySun1+22)=5),MaySun1+22,""))</f>
        <v>45067</v>
      </c>
      <c r="D38" s="3">
        <f>IF(DAY(MaySun1)=1,IF(AND(YEAR(MaySun1+16)=CalendarYear,MONTH(MaySun1+16)=5),MaySun1+16,""),IF(AND(YEAR(MaySun1+23)=CalendarYear,MONTH(MaySun1+23)=5),MaySun1+23,""))</f>
        <v>45068</v>
      </c>
      <c r="E38" s="3">
        <f>IF(DAY(MaySun1)=1,IF(AND(YEAR(MaySun1+17)=CalendarYear,MONTH(MaySun1+17)=5),MaySun1+17,""),IF(AND(YEAR(MaySun1+24)=CalendarYear,MONTH(MaySun1+24)=5),MaySun1+24,""))</f>
        <v>45069</v>
      </c>
      <c r="F38" s="3">
        <f>IF(DAY(MaySun1)=1,IF(AND(YEAR(MaySun1+18)=CalendarYear,MONTH(MaySun1+18)=5),MaySun1+18,""),IF(AND(YEAR(MaySun1+25)=CalendarYear,MONTH(MaySun1+25)=5),MaySun1+25,""))</f>
        <v>45070</v>
      </c>
      <c r="G38" s="40">
        <f>IF(DAY(MaySun1)=1,IF(AND(YEAR(MaySun1+19)=CalendarYear,MONTH(MaySun1+19)=5),MaySun1+19,""),IF(AND(YEAR(MaySun1+26)=CalendarYear,MONTH(MaySun1+26)=5),MaySun1+26,""))</f>
        <v>45071</v>
      </c>
      <c r="H38" s="3">
        <f>IF(DAY(MaySun1)=1,IF(AND(YEAR(MaySun1+20)=CalendarYear,MONTH(MaySun1+20)=5),MaySun1+20,""),IF(AND(YEAR(MaySun1+27)=CalendarYear,MONTH(MaySun1+27)=5),MaySun1+27,""))</f>
        <v>45072</v>
      </c>
      <c r="I38" s="3">
        <f>IF(DAY(MaySun1)=1,IF(AND(YEAR(MaySun1+21)=CalendarYear,MONTH(MaySun1+21)=5),MaySun1+21,""),IF(AND(YEAR(MaySun1+28)=CalendarYear,MONTH(MaySun1+28)=5),MaySun1+28,""))</f>
        <v>45073</v>
      </c>
      <c r="J38" s="12"/>
      <c r="K38" s="3"/>
      <c r="L38" s="3">
        <f>IF(DAY(JunSun1)=1,IF(AND(YEAR(JunSun1+15)=CalendarYear,MONTH(JunSun1+15)=6),JunSun1+15,""),IF(AND(YEAR(JunSun1+22)=CalendarYear,MONTH(JunSun1+22)=6),JunSun1+22,""))</f>
        <v>45095</v>
      </c>
      <c r="M38" s="3">
        <f>IF(DAY(JunSun1)=1,IF(AND(YEAR(JunSun1+16)=CalendarYear,MONTH(JunSun1+16)=6),JunSun1+16,""),IF(AND(YEAR(JunSun1+23)=CalendarYear,MONTH(JunSun1+23)=6),JunSun1+23,""))</f>
        <v>45096</v>
      </c>
      <c r="N38" s="3">
        <f>IF(DAY(JunSun1)=1,IF(AND(YEAR(JunSun1+17)=CalendarYear,MONTH(JunSun1+17)=6),JunSun1+17,""),IF(AND(YEAR(JunSun1+24)=CalendarYear,MONTH(JunSun1+24)=6),JunSun1+24,""))</f>
        <v>45097</v>
      </c>
      <c r="O38" s="3">
        <f>IF(DAY(JunSun1)=1,IF(AND(YEAR(JunSun1+18)=CalendarYear,MONTH(JunSun1+18)=6),JunSun1+18,""),IF(AND(YEAR(JunSun1+25)=CalendarYear,MONTH(JunSun1+25)=6),JunSun1+25,""))</f>
        <v>45098</v>
      </c>
      <c r="P38" s="3">
        <f>IF(DAY(JunSun1)=1,IF(AND(YEAR(JunSun1+19)=CalendarYear,MONTH(JunSun1+19)=6),JunSun1+19,""),IF(AND(YEAR(JunSun1+26)=CalendarYear,MONTH(JunSun1+26)=6),JunSun1+26,""))</f>
        <v>45099</v>
      </c>
      <c r="Q38" s="3">
        <f>IF(DAY(JunSun1)=1,IF(AND(YEAR(JunSun1+20)=CalendarYear,MONTH(JunSun1+20)=6),JunSun1+20,""),IF(AND(YEAR(JunSun1+27)=CalendarYear,MONTH(JunSun1+27)=6),JunSun1+27,""))</f>
        <v>45100</v>
      </c>
      <c r="R38" s="3">
        <f>IF(DAY(JunSun1)=1,IF(AND(YEAR(JunSun1+21)=CalendarYear,MONTH(JunSun1+21)=6),JunSun1+21,""),IF(AND(YEAR(JunSun1+28)=CalendarYear,MONTH(JunSun1+28)=6),JunSun1+28,""))</f>
        <v>45101</v>
      </c>
      <c r="S38" s="12"/>
      <c r="U38" s="3">
        <f>IF(DAY(JulSun1)=1,IF(AND(YEAR(JulSun1+22)=CalendarYear,MONTH(JulSun1+22)=7),JulSun1+22,""),IF(AND(YEAR(JulSun1+29)=CalendarYear,MONTH(JulSun1+29)=7),JulSun1+29,""))</f>
        <v>45130</v>
      </c>
      <c r="V38" s="3">
        <f>IF(DAY(JulSun1)=1,IF(AND(YEAR(JulSun1+23)=CalendarYear,MONTH(JulSun1+23)=7),JulSun1+23,""),IF(AND(YEAR(JulSun1+30)=CalendarYear,MONTH(JulSun1+30)=7),JulSun1+30,""))</f>
        <v>45131</v>
      </c>
      <c r="W38" s="3">
        <f>IF(DAY(JulSun1)=1,IF(AND(YEAR(JulSun1+24)=CalendarYear,MONTH(JulSun1+24)=7),JulSun1+24,""),IF(AND(YEAR(JulSun1+31)=CalendarYear,MONTH(JulSun1+31)=7),JulSun1+31,""))</f>
        <v>45132</v>
      </c>
      <c r="X38" s="3">
        <f>IF(DAY(JulSun1)=1,IF(AND(YEAR(JulSun1+25)=CalendarYear,MONTH(JulSun1+25)=7),JulSun1+25,""),IF(AND(YEAR(JulSun1+32)=CalendarYear,MONTH(JulSun1+32)=7),JulSun1+32,""))</f>
        <v>45133</v>
      </c>
      <c r="Y38" s="40">
        <f>IF(DAY(JulSun1)=1,IF(AND(YEAR(JulSun1+26)=CalendarYear,MONTH(JulSun1+26)=7),JulSun1+26,""),IF(AND(YEAR(JulSun1+33)=CalendarYear,MONTH(JulSun1+33)=7),JulSun1+33,""))</f>
        <v>45134</v>
      </c>
      <c r="Z38" s="3">
        <f>IF(DAY(JulSun1)=1,IF(AND(YEAR(JulSun1+27)=CalendarYear,MONTH(JulSun1+27)=7),JulSun1+27,""),IF(AND(YEAR(JulSun1+34)=CalendarYear,MONTH(JulSun1+34)=7),JulSun1+34,""))</f>
        <v>45135</v>
      </c>
      <c r="AA38" s="3">
        <f>IF(DAY(JulSun1)=1,IF(AND(YEAR(JulSun1+28)=CalendarYear,MONTH(JulSun1+28)=7),JulSun1+28,""),IF(AND(YEAR(JulSun1+35)=CalendarYear,MONTH(JulSun1+35)=7),JulSun1+35,""))</f>
        <v>45136</v>
      </c>
      <c r="AB38" s="12"/>
      <c r="AD38" s="3">
        <f>IF(DAY(AugSun1)=1,IF(AND(YEAR(AugSun1+22)=CalendarYear,MONTH(AugSun1+22)=8),AugSun1+22,""),IF(AND(YEAR(AugSun1+29)=CalendarYear,MONTH(AugSun1+29)=8),AugSun1+29,""))</f>
        <v>45165</v>
      </c>
      <c r="AE38" s="3">
        <f>IF(DAY(AugSun1)=1,IF(AND(YEAR(AugSun1+23)=CalendarYear,MONTH(AugSun1+23)=8),AugSun1+23,""),IF(AND(YEAR(AugSun1+30)=CalendarYear,MONTH(AugSun1+30)=8),AugSun1+30,""))</f>
        <v>45166</v>
      </c>
      <c r="AF38" s="3">
        <f>IF(DAY(AugSun1)=1,IF(AND(YEAR(AugSun1+24)=CalendarYear,MONTH(AugSun1+24)=8),AugSun1+24,""),IF(AND(YEAR(AugSun1+31)=CalendarYear,MONTH(AugSun1+31)=8),AugSun1+31,""))</f>
        <v>45167</v>
      </c>
      <c r="AG38" s="3">
        <f>IF(DAY(AugSun1)=1,IF(AND(YEAR(AugSun1+25)=CalendarYear,MONTH(AugSun1+25)=8),AugSun1+25,""),IF(AND(YEAR(AugSun1+32)=CalendarYear,MONTH(AugSun1+32)=8),AugSun1+32,""))</f>
        <v>45168</v>
      </c>
      <c r="AH38" s="40">
        <f>IF(DAY(AugSun1)=1,IF(AND(YEAR(AugSun1+26)=CalendarYear,MONTH(AugSun1+26)=8),AugSun1+26,""),IF(AND(YEAR(AugSun1+33)=CalendarYear,MONTH(AugSun1+33)=8),AugSun1+33,""))</f>
        <v>45169</v>
      </c>
      <c r="AI38" s="3" t="str">
        <f>IF(DAY(AugSun1)=1,IF(AND(YEAR(AugSun1+27)=CalendarYear,MONTH(AugSun1+27)=8),AugSun1+27,""),IF(AND(YEAR(AugSun1+34)=CalendarYear,MONTH(AugSun1+34)=8),AugSun1+34,""))</f>
        <v/>
      </c>
      <c r="AJ38" s="3" t="str">
        <f>IF(DAY(AugSun1)=1,IF(AND(YEAR(AugSun1+28)=CalendarYear,MONTH(AugSun1+28)=8),AugSun1+28,""),IF(AND(YEAR(AugSun1+35)=CalendarYear,MONTH(AugSun1+35)=8),AugSun1+35,""))</f>
        <v/>
      </c>
    </row>
    <row r="39" spans="1:36" x14ac:dyDescent="0.2">
      <c r="C39" s="3">
        <f>IF(DAY(MaySun1)=1,IF(AND(YEAR(MaySun1+22)=CalendarYear,MONTH(MaySun1+22)=5),MaySun1+22,""),IF(AND(YEAR(MaySun1+29)=CalendarYear,MONTH(MaySun1+29)=5),MaySun1+29,""))</f>
        <v>45074</v>
      </c>
      <c r="D39" s="3">
        <f>IF(DAY(MaySun1)=1,IF(AND(YEAR(MaySun1+23)=CalendarYear,MONTH(MaySun1+23)=5),MaySun1+23,""),IF(AND(YEAR(MaySun1+30)=CalendarYear,MONTH(MaySun1+30)=5),MaySun1+30,""))</f>
        <v>45075</v>
      </c>
      <c r="E39" s="3">
        <f>IF(DAY(MaySun1)=1,IF(AND(YEAR(MaySun1+24)=CalendarYear,MONTH(MaySun1+24)=5),MaySun1+24,""),IF(AND(YEAR(MaySun1+31)=CalendarYear,MONTH(MaySun1+31)=5),MaySun1+31,""))</f>
        <v>45076</v>
      </c>
      <c r="F39" s="3">
        <f>IF(DAY(MaySun1)=1,IF(AND(YEAR(MaySun1+25)=CalendarYear,MONTH(MaySun1+25)=5),MaySun1+25,""),IF(AND(YEAR(MaySun1+32)=CalendarYear,MONTH(MaySun1+32)=5),MaySun1+32,""))</f>
        <v>45077</v>
      </c>
      <c r="G39" s="3" t="str">
        <f>IF(DAY(MaySun1)=1,IF(AND(YEAR(MaySun1+26)=CalendarYear,MONTH(MaySun1+26)=5),MaySun1+26,""),IF(AND(YEAR(MaySun1+33)=CalendarYear,MONTH(MaySun1+33)=5),MaySun1+33,""))</f>
        <v/>
      </c>
      <c r="H39" s="3" t="str">
        <f>IF(DAY(MaySun1)=1,IF(AND(YEAR(MaySun1+27)=CalendarYear,MONTH(MaySun1+27)=5),MaySun1+27,""),IF(AND(YEAR(MaySun1+34)=CalendarYear,MONTH(MaySun1+34)=5),MaySun1+34,""))</f>
        <v/>
      </c>
      <c r="I39" s="3" t="str">
        <f>IF(DAY(MaySun1)=1,IF(AND(YEAR(MaySun1+28)=CalendarYear,MONTH(MaySun1+28)=5),MaySun1+28,""),IF(AND(YEAR(MaySun1+35)=CalendarYear,MONTH(MaySun1+35)=5),MaySun1+35,""))</f>
        <v/>
      </c>
      <c r="J39" s="12"/>
      <c r="K39" s="3"/>
      <c r="L39" s="3">
        <f>IF(DAY(JunSun1)=1,IF(AND(YEAR(JunSun1+22)=CalendarYear,MONTH(JunSun1+22)=6),JunSun1+22,""),IF(AND(YEAR(JunSun1+29)=CalendarYear,MONTH(JunSun1+29)=6),JunSun1+29,""))</f>
        <v>45102</v>
      </c>
      <c r="M39" s="3">
        <f>IF(DAY(JunSun1)=1,IF(AND(YEAR(JunSun1+23)=CalendarYear,MONTH(JunSun1+23)=6),JunSun1+23,""),IF(AND(YEAR(JunSun1+30)=CalendarYear,MONTH(JunSun1+30)=6),JunSun1+30,""))</f>
        <v>45103</v>
      </c>
      <c r="N39" s="3">
        <f>IF(DAY(JunSun1)=1,IF(AND(YEAR(JunSun1+24)=CalendarYear,MONTH(JunSun1+24)=6),JunSun1+24,""),IF(AND(YEAR(JunSun1+31)=CalendarYear,MONTH(JunSun1+31)=6),JunSun1+31,""))</f>
        <v>45104</v>
      </c>
      <c r="O39" s="3">
        <f>IF(DAY(JunSun1)=1,IF(AND(YEAR(JunSun1+25)=CalendarYear,MONTH(JunSun1+25)=6),JunSun1+25,""),IF(AND(YEAR(JunSun1+32)=CalendarYear,MONTH(JunSun1+32)=6),JunSun1+32,""))</f>
        <v>45105</v>
      </c>
      <c r="P39" s="40">
        <f>IF(DAY(JunSun1)=1,IF(AND(YEAR(JunSun1+26)=CalendarYear,MONTH(JunSun1+26)=6),JunSun1+26,""),IF(AND(YEAR(JunSun1+33)=CalendarYear,MONTH(JunSun1+33)=6),JunSun1+33,""))</f>
        <v>45106</v>
      </c>
      <c r="Q39" s="3">
        <f>IF(DAY(JunSun1)=1,IF(AND(YEAR(JunSun1+27)=CalendarYear,MONTH(JunSun1+27)=6),JunSun1+27,""),IF(AND(YEAR(JunSun1+34)=CalendarYear,MONTH(JunSun1+34)=6),JunSun1+34,""))</f>
        <v>45107</v>
      </c>
      <c r="R39" s="3" t="str">
        <f>IF(DAY(JunSun1)=1,IF(AND(YEAR(JunSun1+28)=CalendarYear,MONTH(JunSun1+28)=6),JunSun1+28,""),IF(AND(YEAR(JunSun1+35)=CalendarYear,MONTH(JunSun1+35)=6),JunSun1+35,""))</f>
        <v/>
      </c>
      <c r="S39" s="12"/>
      <c r="U39" s="3">
        <f>IF(DAY(JulSun1)=1,IF(AND(YEAR(JulSun1+29)=CalendarYear,MONTH(JulSun1+29)=7),JulSun1+29,""),IF(AND(YEAR(JulSun1+36)=CalendarYear,MONTH(JulSun1+36)=7),JulSun1+36,""))</f>
        <v>45137</v>
      </c>
      <c r="V39" s="3">
        <f>IF(DAY(JulSun1)=1,IF(AND(YEAR(JulSun1+30)=CalendarYear,MONTH(JulSun1+30)=7),JulSun1+30,""),IF(AND(YEAR(JulSun1+37)=CalendarYear,MONTH(JulSun1+37)=7),JulSun1+37,""))</f>
        <v>45138</v>
      </c>
      <c r="W39" s="3" t="str">
        <f>IF(DAY(JulSun1)=1,IF(AND(YEAR(JulSun1+31)=CalendarYear,MONTH(JulSun1+31)=7),JulSun1+31,""),IF(AND(YEAR(JulSun1+38)=CalendarYear,MONTH(JulSun1+38)=7),JulSun1+38,""))</f>
        <v/>
      </c>
      <c r="X39" s="3" t="str">
        <f>IF(DAY(JulSun1)=1,IF(AND(YEAR(JulSun1+32)=CalendarYear,MONTH(JulSun1+32)=7),JulSun1+32,""),IF(AND(YEAR(JulSun1+39)=CalendarYear,MONTH(JulSun1+39)=7),JulSun1+39,""))</f>
        <v/>
      </c>
      <c r="Y39" s="3" t="str">
        <f>IF(DAY(JulSun1)=1,IF(AND(YEAR(JulSun1+33)=CalendarYear,MONTH(JulSun1+33)=7),JulSun1+33,""),IF(AND(YEAR(JulSun1+40)=CalendarYear,MONTH(JulSun1+40)=7),JulSun1+40,""))</f>
        <v/>
      </c>
      <c r="Z39" s="3" t="str">
        <f>IF(DAY(JulSun1)=1,IF(AND(YEAR(JulSun1+34)=CalendarYear,MONTH(JulSun1+34)=7),JulSun1+34,""),IF(AND(YEAR(JulSun1+41)=CalendarYear,MONTH(JulSun1+41)=7),JulSun1+41,""))</f>
        <v/>
      </c>
      <c r="AA39" s="3" t="str">
        <f>IF(DAY(JulSun1)=1,IF(AND(YEAR(JulSun1+35)=CalendarYear,MONTH(JulSun1+35)=7),JulSun1+35,""),IF(AND(YEAR(JulSun1+42)=CalendarYear,MONTH(JulSun1+42)=7),JulSun1+42,""))</f>
        <v/>
      </c>
      <c r="AB39" s="12"/>
      <c r="AD39" s="3" t="str">
        <f>IF(DAY(AugSun1)=1,IF(AND(YEAR(AugSun1+29)=CalendarYear,MONTH(AugSun1+29)=8),AugSun1+29,""),IF(AND(YEAR(AugSun1+36)=CalendarYear,MONTH(AugSun1+36)=8),AugSun1+36,""))</f>
        <v/>
      </c>
      <c r="AE39" s="3" t="str">
        <f>IF(DAY(AugSun1)=1,IF(AND(YEAR(AugSun1+30)=CalendarYear,MONTH(AugSun1+30)=8),AugSun1+30,""),IF(AND(YEAR(AugSun1+37)=CalendarYear,MONTH(AugSun1+37)=8),AugSun1+37,""))</f>
        <v/>
      </c>
      <c r="AF39" s="3" t="str">
        <f>IF(DAY(AugSun1)=1,IF(AND(YEAR(AugSun1+31)=CalendarYear,MONTH(AugSun1+31)=8),AugSun1+31,""),IF(AND(YEAR(AugSun1+38)=CalendarYear,MONTH(AugSun1+38)=8),AugSun1+38,""))</f>
        <v/>
      </c>
      <c r="AG39" s="3" t="str">
        <f>IF(DAY(AugSun1)=1,IF(AND(YEAR(AugSun1+32)=CalendarYear,MONTH(AugSun1+32)=8),AugSun1+32,""),IF(AND(YEAR(AugSun1+39)=CalendarYear,MONTH(AugSun1+39)=8),AugSun1+39,""))</f>
        <v/>
      </c>
      <c r="AH39" s="3" t="str">
        <f>IF(DAY(AugSun1)=1,IF(AND(YEAR(AugSun1+33)=CalendarYear,MONTH(AugSun1+33)=8),AugSun1+33,""),IF(AND(YEAR(AugSun1+40)=CalendarYear,MONTH(AugSun1+40)=8),AugSun1+40,""))</f>
        <v/>
      </c>
      <c r="AI39" s="3" t="str">
        <f>IF(DAY(AugSun1)=1,IF(AND(YEAR(AugSun1+34)=CalendarYear,MONTH(AugSun1+34)=8),AugSun1+34,""),IF(AND(YEAR(AugSun1+41)=CalendarYear,MONTH(AugSun1+41)=8),AugSun1+41,""))</f>
        <v/>
      </c>
      <c r="AJ39" s="3" t="str">
        <f>IF(DAY(AugSun1)=1,IF(AND(YEAR(AugSun1+35)=CalendarYear,MONTH(AugSun1+35)=8),AugSun1+35,""),IF(AND(YEAR(AugSun1+42)=CalendarYear,MONTH(AugSun1+42)=8),AugSun1+42,""))</f>
        <v/>
      </c>
    </row>
    <row r="40" spans="1:36" x14ac:dyDescent="0.2">
      <c r="C40" s="3" t="str">
        <f>IF(DAY(MaySun1)=1,IF(AND(YEAR(MaySun1+29)=CalendarYear,MONTH(MaySun1+29)=5),MaySun1+29,""),IF(AND(YEAR(MaySun1+36)=CalendarYear,MONTH(MaySun1+36)=5),MaySun1+36,""))</f>
        <v/>
      </c>
      <c r="D40" s="3" t="str">
        <f>IF(DAY(MaySun1)=1,IF(AND(YEAR(MaySun1+30)=CalendarYear,MONTH(MaySun1+30)=5),MaySun1+30,""),IF(AND(YEAR(MaySun1+37)=CalendarYear,MONTH(MaySun1+37)=5),MaySun1+37,""))</f>
        <v/>
      </c>
      <c r="E40" s="3" t="str">
        <f>IF(DAY(MaySun1)=1,IF(AND(YEAR(MaySun1+31)=CalendarYear,MONTH(MaySun1+31)=5),MaySun1+31,""),IF(AND(YEAR(MaySun1+38)=CalendarYear,MONTH(MaySun1+38)=5),MaySun1+38,""))</f>
        <v/>
      </c>
      <c r="F40" s="3" t="str">
        <f>IF(DAY(MaySun1)=1,IF(AND(YEAR(MaySun1+32)=CalendarYear,MONTH(MaySun1+32)=5),MaySun1+32,""),IF(AND(YEAR(MaySun1+39)=CalendarYear,MONTH(MaySun1+39)=5),MaySun1+39,""))</f>
        <v/>
      </c>
      <c r="G40" s="3" t="str">
        <f>IF(DAY(MaySun1)=1,IF(AND(YEAR(MaySun1+33)=CalendarYear,MONTH(MaySun1+33)=5),MaySun1+33,""),IF(AND(YEAR(MaySun1+40)=CalendarYear,MONTH(MaySun1+40)=5),MaySun1+40,""))</f>
        <v/>
      </c>
      <c r="H40" s="3" t="str">
        <f>IF(DAY(MaySun1)=1,IF(AND(YEAR(MaySun1+34)=CalendarYear,MONTH(MaySun1+34)=5),MaySun1+34,""),IF(AND(YEAR(MaySun1+41)=CalendarYear,MONTH(MaySun1+41)=5),MaySun1+41,""))</f>
        <v/>
      </c>
      <c r="I40" s="3" t="str">
        <f>IF(DAY(MaySun1)=1,IF(AND(YEAR(MaySun1+35)=CalendarYear,MONTH(MaySun1+35)=5),MaySun1+35,""),IF(AND(YEAR(MaySun1+42)=CalendarYear,MONTH(MaySun1+42)=5),MaySun1+42,""))</f>
        <v/>
      </c>
      <c r="J40" s="12"/>
      <c r="K40" s="3"/>
      <c r="L40" s="3" t="str">
        <f>IF(DAY(JunSun1)=1,IF(AND(YEAR(JunSun1+29)=CalendarYear,MONTH(JunSun1+29)=6),JunSun1+29,""),IF(AND(YEAR(JunSun1+36)=CalendarYear,MONTH(JunSun1+36)=6),JunSun1+36,""))</f>
        <v/>
      </c>
      <c r="M40" s="3" t="str">
        <f>IF(DAY(JunSun1)=1,IF(AND(YEAR(JunSun1+30)=CalendarYear,MONTH(JunSun1+30)=6),JunSun1+30,""),IF(AND(YEAR(JunSun1+37)=CalendarYear,MONTH(JunSun1+37)=6),JunSun1+37,""))</f>
        <v/>
      </c>
      <c r="N40" s="3" t="str">
        <f>IF(DAY(JunSun1)=1,IF(AND(YEAR(JunSun1+31)=CalendarYear,MONTH(JunSun1+31)=6),JunSun1+31,""),IF(AND(YEAR(JunSun1+38)=CalendarYear,MONTH(JunSun1+38)=6),JunSun1+38,""))</f>
        <v/>
      </c>
      <c r="O40" s="3" t="str">
        <f>IF(DAY(JunSun1)=1,IF(AND(YEAR(JunSun1+32)=CalendarYear,MONTH(JunSun1+32)=6),JunSun1+32,""),IF(AND(YEAR(JunSun1+39)=CalendarYear,MONTH(JunSun1+39)=6),JunSun1+39,""))</f>
        <v/>
      </c>
      <c r="P40" s="3" t="str">
        <f>IF(DAY(JunSun1)=1,IF(AND(YEAR(JunSun1+33)=CalendarYear,MONTH(JunSun1+33)=6),JunSun1+33,""),IF(AND(YEAR(JunSun1+40)=CalendarYear,MONTH(JunSun1+40)=6),JunSun1+40,""))</f>
        <v/>
      </c>
      <c r="Q40" s="3" t="str">
        <f>IF(DAY(JunSun1)=1,IF(AND(YEAR(JunSun1+34)=CalendarYear,MONTH(JunSun1+34)=6),JunSun1+34,""),IF(AND(YEAR(JunSun1+41)=CalendarYear,MONTH(JunSun1+41)=6),JunSun1+41,""))</f>
        <v/>
      </c>
      <c r="R40" s="3" t="str">
        <f>IF(DAY(JunSun1)=1,IF(AND(YEAR(JunSun1+35)=CalendarYear,MONTH(JunSun1+35)=6),JunSun1+35,""),IF(AND(YEAR(JunSun1+42)=CalendarYear,MONTH(JunSun1+42)=6),JunSun1+42,""))</f>
        <v/>
      </c>
      <c r="S40" s="12"/>
      <c r="U40" s="3"/>
      <c r="V40" s="3"/>
      <c r="W40" s="3"/>
      <c r="X40" s="3"/>
      <c r="Y40" s="3"/>
      <c r="Z40" s="3"/>
      <c r="AA40" s="3"/>
      <c r="AB40" s="12"/>
      <c r="AD40" s="3"/>
      <c r="AE40" s="3"/>
      <c r="AF40" s="3"/>
      <c r="AG40" s="3"/>
      <c r="AH40" s="3"/>
      <c r="AI40" s="3"/>
      <c r="AJ40" s="3"/>
    </row>
    <row r="41" spans="1:36" ht="15.75" x14ac:dyDescent="0.25">
      <c r="A41" s="37"/>
      <c r="J41" s="13"/>
      <c r="K41" s="3"/>
      <c r="S41" s="13"/>
      <c r="U41" s="57">
        <f>DATE(CalendarYear,11,1)</f>
        <v>45231</v>
      </c>
      <c r="V41" s="57"/>
      <c r="W41" s="57"/>
      <c r="X41" s="57"/>
      <c r="Y41" s="57"/>
      <c r="Z41" s="57"/>
      <c r="AA41" s="57"/>
      <c r="AB41" s="10"/>
      <c r="AD41" s="57">
        <f>DATE(CalendarYear,12,1)</f>
        <v>45261</v>
      </c>
      <c r="AE41" s="57"/>
      <c r="AF41" s="57"/>
      <c r="AG41" s="57"/>
      <c r="AH41" s="57"/>
      <c r="AI41" s="57"/>
      <c r="AJ41" s="57"/>
    </row>
    <row r="42" spans="1:36" ht="15.75" x14ac:dyDescent="0.25">
      <c r="A42" s="37"/>
      <c r="C42" s="57">
        <f>DATE(CalendarYear,9,1)</f>
        <v>45170</v>
      </c>
      <c r="D42" s="57"/>
      <c r="E42" s="57"/>
      <c r="F42" s="57"/>
      <c r="G42" s="57"/>
      <c r="H42" s="57"/>
      <c r="I42" s="57"/>
      <c r="J42" s="10"/>
      <c r="L42" s="57">
        <f>DATE(CalendarYear,10,1)</f>
        <v>45200</v>
      </c>
      <c r="M42" s="57"/>
      <c r="N42" s="57"/>
      <c r="O42" s="57"/>
      <c r="P42" s="57"/>
      <c r="Q42" s="57"/>
      <c r="R42" s="57"/>
      <c r="S42" s="10"/>
      <c r="U42" s="25" t="s">
        <v>1</v>
      </c>
      <c r="V42" s="25" t="s">
        <v>2</v>
      </c>
      <c r="W42" s="25" t="s">
        <v>4</v>
      </c>
      <c r="X42" s="25" t="s">
        <v>3</v>
      </c>
      <c r="Y42" s="25" t="s">
        <v>5</v>
      </c>
      <c r="Z42" s="25" t="s">
        <v>6</v>
      </c>
      <c r="AA42" s="25" t="s">
        <v>7</v>
      </c>
      <c r="AB42" s="11"/>
      <c r="AC42" s="5"/>
      <c r="AD42" s="25" t="s">
        <v>1</v>
      </c>
      <c r="AE42" s="25" t="s">
        <v>2</v>
      </c>
      <c r="AF42" s="25" t="s">
        <v>4</v>
      </c>
      <c r="AG42" s="25" t="s">
        <v>3</v>
      </c>
      <c r="AH42" s="25" t="s">
        <v>5</v>
      </c>
      <c r="AI42" s="25" t="s">
        <v>6</v>
      </c>
      <c r="AJ42" s="25" t="s">
        <v>7</v>
      </c>
    </row>
    <row r="43" spans="1:36" ht="15" x14ac:dyDescent="0.25">
      <c r="A43" s="37"/>
      <c r="C43" s="25" t="s">
        <v>1</v>
      </c>
      <c r="D43" s="25" t="s">
        <v>2</v>
      </c>
      <c r="E43" s="25" t="s">
        <v>4</v>
      </c>
      <c r="F43" s="25" t="s">
        <v>3</v>
      </c>
      <c r="G43" s="25" t="s">
        <v>5</v>
      </c>
      <c r="H43" s="25" t="s">
        <v>6</v>
      </c>
      <c r="I43" s="25" t="s">
        <v>7</v>
      </c>
      <c r="J43" s="11"/>
      <c r="L43" s="25" t="s">
        <v>1</v>
      </c>
      <c r="M43" s="25" t="s">
        <v>2</v>
      </c>
      <c r="N43" s="25" t="s">
        <v>4</v>
      </c>
      <c r="O43" s="25" t="s">
        <v>3</v>
      </c>
      <c r="P43" s="25" t="s">
        <v>5</v>
      </c>
      <c r="Q43" s="25" t="s">
        <v>6</v>
      </c>
      <c r="R43" s="25" t="s">
        <v>7</v>
      </c>
      <c r="S43" s="11"/>
      <c r="U43" s="3" t="str">
        <f>IF(DAY(NovSun1)=1,"",IF(AND(YEAR(NovSun1+1)=CalendarYear,MONTH(NovSun1+1)=11),NovSun1+1,""))</f>
        <v/>
      </c>
      <c r="V43" s="3" t="str">
        <f>IF(DAY(NovSun1)=1,"",IF(AND(YEAR(NovSun1+2)=CalendarYear,MONTH(NovSun1+2)=11),NovSun1+2,""))</f>
        <v/>
      </c>
      <c r="W43" s="3" t="str">
        <f>IF(DAY(NovSun1)=1,"",IF(AND(YEAR(NovSun1+3)=CalendarYear,MONTH(NovSun1+3)=11),NovSun1+3,""))</f>
        <v/>
      </c>
      <c r="X43" s="3">
        <f>IF(DAY(NovSun1)=1,"",IF(AND(YEAR(NovSun1+4)=CalendarYear,MONTH(NovSun1+4)=11),NovSun1+4,""))</f>
        <v>45231</v>
      </c>
      <c r="Y43" s="3">
        <f>IF(DAY(NovSun1)=1,"",IF(AND(YEAR(NovSun1+5)=CalendarYear,MONTH(NovSun1+5)=11),NovSun1+5,""))</f>
        <v>45232</v>
      </c>
      <c r="Z43" s="3">
        <f>IF(DAY(NovSun1)=1,"",IF(AND(YEAR(NovSun1+6)=CalendarYear,MONTH(NovSun1+6)=11),NovSun1+6,""))</f>
        <v>45233</v>
      </c>
      <c r="AA43" s="3">
        <f>IF(DAY(NovSun1)=1,IF(AND(YEAR(NovSun1)=CalendarYear,MONTH(NovSun1)=11),NovSun1,""),IF(AND(YEAR(NovSun1+7)=CalendarYear,MONTH(NovSun1+7)=11),NovSun1+7,""))</f>
        <v>45234</v>
      </c>
      <c r="AB43" s="12"/>
      <c r="AD43" s="3" t="str">
        <f>IF(DAY(DecSun1)=1,"",IF(AND(YEAR(DecSun1+1)=CalendarYear,MONTH(DecSun1+1)=12),DecSun1+1,""))</f>
        <v/>
      </c>
      <c r="AE43" s="3" t="str">
        <f>IF(DAY(DecSun1)=1,"",IF(AND(YEAR(DecSun1+2)=CalendarYear,MONTH(DecSun1+2)=12),DecSun1+2,""))</f>
        <v/>
      </c>
      <c r="AF43" s="3" t="str">
        <f>IF(DAY(DecSun1)=1,"",IF(AND(YEAR(DecSun1+3)=CalendarYear,MONTH(DecSun1+3)=12),DecSun1+3,""))</f>
        <v/>
      </c>
      <c r="AG43" s="3" t="str">
        <f>IF(DAY(DecSun1)=1,"",IF(AND(YEAR(DecSun1+4)=CalendarYear,MONTH(DecSun1+4)=12),DecSun1+4,""))</f>
        <v/>
      </c>
      <c r="AH43" s="3" t="str">
        <f>IF(DAY(DecSun1)=1,"",IF(AND(YEAR(DecSun1+5)=CalendarYear,MONTH(DecSun1+5)=12),DecSun1+5,""))</f>
        <v/>
      </c>
      <c r="AI43" s="3">
        <f>IF(DAY(DecSun1)=1,"",IF(AND(YEAR(DecSun1+6)=CalendarYear,MONTH(DecSun1+6)=12),DecSun1+6,""))</f>
        <v>45261</v>
      </c>
      <c r="AJ43" s="3">
        <f>IF(DAY(DecSun1)=1,IF(AND(YEAR(DecSun1)=CalendarYear,MONTH(DecSun1)=12),DecSun1,""),IF(AND(YEAR(DecSun1+7)=CalendarYear,MONTH(DecSun1+7)=12),DecSun1+7,""))</f>
        <v>45262</v>
      </c>
    </row>
    <row r="44" spans="1:36" ht="15" x14ac:dyDescent="0.2">
      <c r="A44" s="37"/>
      <c r="C44" s="3" t="str">
        <f>IF(DAY(SepSun1)=1,"",IF(AND(YEAR(SepSun1+1)=CalendarYear,MONTH(SepSun1+1)=9),SepSun1+1,""))</f>
        <v/>
      </c>
      <c r="D44" s="3" t="str">
        <f>IF(DAY(SepSun1)=1,"",IF(AND(YEAR(SepSun1+2)=CalendarYear,MONTH(SepSun1+2)=9),SepSun1+2,""))</f>
        <v/>
      </c>
      <c r="E44" s="3" t="str">
        <f>IF(DAY(SepSun1)=1,"",IF(AND(YEAR(SepSun1+3)=CalendarYear,MONTH(SepSun1+3)=9),SepSun1+3,""))</f>
        <v/>
      </c>
      <c r="F44" s="3" t="str">
        <f>IF(DAY(SepSun1)=1,"",IF(AND(YEAR(SepSun1+4)=CalendarYear,MONTH(SepSun1+4)=9),SepSun1+4,""))</f>
        <v/>
      </c>
      <c r="G44" s="3" t="str">
        <f>IF(DAY(SepSun1)=1,"",IF(AND(YEAR(SepSun1+5)=CalendarYear,MONTH(SepSun1+5)=9),SepSun1+5,""))</f>
        <v/>
      </c>
      <c r="H44" s="40">
        <f>IF(DAY(SepSun1)=1,"",IF(AND(YEAR(SepSun1+6)=CalendarYear,MONTH(SepSun1+6)=9),SepSun1+6,""))</f>
        <v>45170</v>
      </c>
      <c r="I44" s="3">
        <f>IF(DAY(SepSun1)=1,IF(AND(YEAR(SepSun1)=CalendarYear,MONTH(SepSun1)=9),SepSun1,""),IF(AND(YEAR(SepSun1+7)=CalendarYear,MONTH(SepSun1+7)=9),SepSun1+7,""))</f>
        <v>45171</v>
      </c>
      <c r="J44" s="12"/>
      <c r="L44" s="3">
        <f>IF(DAY(OctSun1)=1,"",IF(AND(YEAR(OctSun1+1)=CalendarYear,MONTH(OctSun1+1)=10),OctSun1+1,""))</f>
        <v>45200</v>
      </c>
      <c r="M44" s="42">
        <f>IF(DAY(OctSun1)=1,"",IF(AND(YEAR(OctSun1+2)=CalendarYear,MONTH(OctSun1+2)=10),OctSun1+2,""))</f>
        <v>45201</v>
      </c>
      <c r="N44" s="3">
        <f>IF(DAY(OctSun1)=1,"",IF(AND(YEAR(OctSun1+3)=CalendarYear,MONTH(OctSun1+3)=10),OctSun1+3,""))</f>
        <v>45202</v>
      </c>
      <c r="O44" s="3">
        <f>IF(DAY(OctSun1)=1,"",IF(AND(YEAR(OctSun1+4)=CalendarYear,MONTH(OctSun1+4)=10),OctSun1+4,""))</f>
        <v>45203</v>
      </c>
      <c r="P44" s="3">
        <f>IF(DAY(OctSun1)=1,"",IF(AND(YEAR(OctSun1+5)=CalendarYear,MONTH(OctSun1+5)=10),OctSun1+5,""))</f>
        <v>45204</v>
      </c>
      <c r="Q44" s="3">
        <f>IF(DAY(OctSun1)=1,"",IF(AND(YEAR(OctSun1+6)=CalendarYear,MONTH(OctSun1+6)=10),OctSun1+6,""))</f>
        <v>45205</v>
      </c>
      <c r="R44" s="3">
        <f>IF(DAY(OctSun1)=1,IF(AND(YEAR(OctSun1)=CalendarYear,MONTH(OctSun1)=10),OctSun1,""),IF(AND(YEAR(OctSun1+7)=CalendarYear,MONTH(OctSun1+7)=10),OctSun1+7,""))</f>
        <v>45206</v>
      </c>
      <c r="S44" s="12"/>
      <c r="U44" s="3">
        <f>IF(DAY(NovSun1)=1,IF(AND(YEAR(NovSun1+1)=CalendarYear,MONTH(NovSun1+1)=11),NovSun1+1,""),IF(AND(YEAR(NovSun1+8)=CalendarYear,MONTH(NovSun1+8)=11),NovSun1+8,""))</f>
        <v>45235</v>
      </c>
      <c r="V44" s="42">
        <f>IF(DAY(NovSun1)=1,IF(AND(YEAR(NovSun1+2)=CalendarYear,MONTH(NovSun1+2)=11),NovSun1+2,""),IF(AND(YEAR(NovSun1+9)=CalendarYear,MONTH(NovSun1+9)=11),NovSun1+9,""))</f>
        <v>45236</v>
      </c>
      <c r="W44" s="3">
        <f>IF(DAY(NovSun1)=1,IF(AND(YEAR(NovSun1+3)=CalendarYear,MONTH(NovSun1+3)=11),NovSun1+3,""),IF(AND(YEAR(NovSun1+10)=CalendarYear,MONTH(NovSun1+10)=11),NovSun1+10,""))</f>
        <v>45237</v>
      </c>
      <c r="X44" s="3">
        <f>IF(DAY(NovSun1)=1,IF(AND(YEAR(NovSun1+4)=CalendarYear,MONTH(NovSun1+4)=11),NovSun1+4,""),IF(AND(YEAR(NovSun1+11)=CalendarYear,MONTH(NovSun1+11)=11),NovSun1+11,""))</f>
        <v>45238</v>
      </c>
      <c r="Y44" s="3">
        <f>IF(DAY(NovSun1)=1,IF(AND(YEAR(NovSun1+5)=CalendarYear,MONTH(NovSun1+5)=11),NovSun1+5,""),IF(AND(YEAR(NovSun1+12)=CalendarYear,MONTH(NovSun1+12)=11),NovSun1+12,""))</f>
        <v>45239</v>
      </c>
      <c r="Z44" s="3">
        <f>IF(DAY(NovSun1)=1,IF(AND(YEAR(NovSun1+6)=CalendarYear,MONTH(NovSun1+6)=11),NovSun1+6,""),IF(AND(YEAR(NovSun1+13)=CalendarYear,MONTH(NovSun1+13)=11),NovSun1+13,""))</f>
        <v>45240</v>
      </c>
      <c r="AA44" s="3">
        <f>IF(DAY(NovSun1)=1,IF(AND(YEAR(NovSun1+7)=CalendarYear,MONTH(NovSun1+7)=11),NovSun1+7,""),IF(AND(YEAR(NovSun1+14)=CalendarYear,MONTH(NovSun1+14)=11),NovSun1+14,""))</f>
        <v>45241</v>
      </c>
      <c r="AB44" s="12"/>
      <c r="AD44" s="3">
        <f>IF(DAY(DecSun1)=1,IF(AND(YEAR(DecSun1+1)=CalendarYear,MONTH(DecSun1+1)=12),DecSun1+1,""),IF(AND(YEAR(DecSun1+8)=CalendarYear,MONTH(DecSun1+8)=12),DecSun1+8,""))</f>
        <v>45263</v>
      </c>
      <c r="AE44" s="42">
        <f>IF(DAY(DecSun1)=1,IF(AND(YEAR(DecSun1+2)=CalendarYear,MONTH(DecSun1+2)=12),DecSun1+2,""),IF(AND(YEAR(DecSun1+9)=CalendarYear,MONTH(DecSun1+9)=12),DecSun1+9,""))</f>
        <v>45264</v>
      </c>
      <c r="AF44" s="3">
        <f>IF(DAY(DecSun1)=1,IF(AND(YEAR(DecSun1+3)=CalendarYear,MONTH(DecSun1+3)=12),DecSun1+3,""),IF(AND(YEAR(DecSun1+10)=CalendarYear,MONTH(DecSun1+10)=12),DecSun1+10,""))</f>
        <v>45265</v>
      </c>
      <c r="AG44" s="3">
        <f>IF(DAY(DecSun1)=1,IF(AND(YEAR(DecSun1+4)=CalendarYear,MONTH(DecSun1+4)=12),DecSun1+4,""),IF(AND(YEAR(DecSun1+11)=CalendarYear,MONTH(DecSun1+11)=12),DecSun1+11,""))</f>
        <v>45266</v>
      </c>
      <c r="AH44" s="3">
        <f>IF(DAY(DecSun1)=1,IF(AND(YEAR(DecSun1+5)=CalendarYear,MONTH(DecSun1+5)=12),DecSun1+5,""),IF(AND(YEAR(DecSun1+12)=CalendarYear,MONTH(DecSun1+12)=12),DecSun1+12,""))</f>
        <v>45267</v>
      </c>
      <c r="AI44" s="3">
        <f>IF(DAY(DecSun1)=1,IF(AND(YEAR(DecSun1+6)=CalendarYear,MONTH(DecSun1+6)=12),DecSun1+6,""),IF(AND(YEAR(DecSun1+13)=CalendarYear,MONTH(DecSun1+13)=12),DecSun1+13,""))</f>
        <v>45268</v>
      </c>
      <c r="AJ44" s="3">
        <f>IF(DAY(DecSun1)=1,IF(AND(YEAR(DecSun1+7)=CalendarYear,MONTH(DecSun1+7)=12),DecSun1+7,""),IF(AND(YEAR(DecSun1+14)=CalendarYear,MONTH(DecSun1+14)=12),DecSun1+14,""))</f>
        <v>45269</v>
      </c>
    </row>
    <row r="45" spans="1:36" x14ac:dyDescent="0.2">
      <c r="C45" s="3">
        <f>IF(DAY(SepSun1)=1,IF(AND(YEAR(SepSun1+1)=CalendarYear,MONTH(SepSun1+1)=9),SepSun1+1,""),IF(AND(YEAR(SepSun1+8)=CalendarYear,MONTH(SepSun1+8)=9),SepSun1+8,""))</f>
        <v>45172</v>
      </c>
      <c r="D45" s="3">
        <f>IF(DAY(SepSun1)=1,IF(AND(YEAR(SepSun1+2)=CalendarYear,MONTH(SepSun1+2)=9),SepSun1+2,""),IF(AND(YEAR(SepSun1+9)=CalendarYear,MONTH(SepSun1+9)=9),SepSun1+9,""))</f>
        <v>45173</v>
      </c>
      <c r="E45" s="3">
        <f>IF(DAY(SepSun1)=1,IF(AND(YEAR(SepSun1+3)=CalendarYear,MONTH(SepSun1+3)=9),SepSun1+3,""),IF(AND(YEAR(SepSun1+10)=CalendarYear,MONTH(SepSun1+10)=9),SepSun1+10,""))</f>
        <v>45174</v>
      </c>
      <c r="F45" s="42">
        <f>IF(DAY(SepSun1)=1,IF(AND(YEAR(SepSun1+4)=CalendarYear,MONTH(SepSun1+4)=9),SepSun1+4,""),IF(AND(YEAR(SepSun1+11)=CalendarYear,MONTH(SepSun1+11)=9),SepSun1+11,""))</f>
        <v>45175</v>
      </c>
      <c r="G45" s="3">
        <f>IF(DAY(SepSun1)=1,IF(AND(YEAR(SepSun1+5)=CalendarYear,MONTH(SepSun1+5)=9),SepSun1+5,""),IF(AND(YEAR(SepSun1+12)=CalendarYear,MONTH(SepSun1+12)=9),SepSun1+12,""))</f>
        <v>45176</v>
      </c>
      <c r="H45" s="3">
        <f>IF(DAY(SepSun1)=1,IF(AND(YEAR(SepSun1+6)=CalendarYear,MONTH(SepSun1+6)=9),SepSun1+6,""),IF(AND(YEAR(SepSun1+13)=CalendarYear,MONTH(SepSun1+13)=9),SepSun1+13,""))</f>
        <v>45177</v>
      </c>
      <c r="I45" s="3">
        <f>IF(DAY(SepSun1)=1,IF(AND(YEAR(SepSun1+7)=CalendarYear,MONTH(SepSun1+7)=9),SepSun1+7,""),IF(AND(YEAR(SepSun1+14)=CalendarYear,MONTH(SepSun1+14)=9),SepSun1+14,""))</f>
        <v>45178</v>
      </c>
      <c r="J45" s="12"/>
      <c r="L45" s="3">
        <f>IF(DAY(OctSun1)=1,IF(AND(YEAR(OctSun1+1)=CalendarYear,MONTH(OctSun1+1)=10),OctSun1+1,""),IF(AND(YEAR(OctSun1+8)=CalendarYear,MONTH(OctSun1+8)=10),OctSun1+8,""))</f>
        <v>45207</v>
      </c>
      <c r="M45" s="3">
        <f>IF(DAY(OctSun1)=1,IF(AND(YEAR(OctSun1+2)=CalendarYear,MONTH(OctSun1+2)=10),OctSun1+2,""),IF(AND(YEAR(OctSun1+9)=CalendarYear,MONTH(OctSun1+9)=10),OctSun1+9,""))</f>
        <v>45208</v>
      </c>
      <c r="N45" s="40">
        <f>IF(DAY(OctSun1)=1,IF(AND(YEAR(OctSun1+3)=CalendarYear,MONTH(OctSun1+3)=10),OctSun1+3,""),IF(AND(YEAR(OctSun1+10)=CalendarYear,MONTH(OctSun1+10)=10),OctSun1+10,""))</f>
        <v>45209</v>
      </c>
      <c r="O45" s="3">
        <f>IF(DAY(OctSun1)=1,IF(AND(YEAR(OctSun1+4)=CalendarYear,MONTH(OctSun1+4)=10),OctSun1+4,""),IF(AND(YEAR(OctSun1+11)=CalendarYear,MONTH(OctSun1+11)=10),OctSun1+11,""))</f>
        <v>45210</v>
      </c>
      <c r="P45" s="3">
        <f>IF(DAY(OctSun1)=1,IF(AND(YEAR(OctSun1+5)=CalendarYear,MONTH(OctSun1+5)=10),OctSun1+5,""),IF(AND(YEAR(OctSun1+12)=CalendarYear,MONTH(OctSun1+12)=10),OctSun1+12,""))</f>
        <v>45211</v>
      </c>
      <c r="Q45" s="3">
        <f>IF(DAY(OctSun1)=1,IF(AND(YEAR(OctSun1+6)=CalendarYear,MONTH(OctSun1+6)=10),OctSun1+6,""),IF(AND(YEAR(OctSun1+13)=CalendarYear,MONTH(OctSun1+13)=10),OctSun1+13,""))</f>
        <v>45212</v>
      </c>
      <c r="R45" s="3">
        <f>IF(DAY(OctSun1)=1,IF(AND(YEAR(OctSun1+7)=CalendarYear,MONTH(OctSun1+7)=10),OctSun1+7,""),IF(AND(YEAR(OctSun1+14)=CalendarYear,MONTH(OctSun1+14)=10),OctSun1+14,""))</f>
        <v>45213</v>
      </c>
      <c r="S45" s="12"/>
      <c r="U45" s="3">
        <f>IF(DAY(NovSun1)=1,IF(AND(YEAR(NovSun1+8)=CalendarYear,MONTH(NovSun1+8)=11),NovSun1+8,""),IF(AND(YEAR(NovSun1+15)=CalendarYear,MONTH(NovSun1+15)=11),NovSun1+15,""))</f>
        <v>45242</v>
      </c>
      <c r="V45" s="40">
        <f>IF(DAY(NovSun1)=1,IF(AND(YEAR(NovSun1+9)=CalendarYear,MONTH(NovSun1+9)=11),NovSun1+9,""),IF(AND(YEAR(NovSun1+16)=CalendarYear,MONTH(NovSun1+16)=11),NovSun1+16,""))</f>
        <v>45243</v>
      </c>
      <c r="W45" s="3">
        <f>IF(DAY(NovSun1)=1,IF(AND(YEAR(NovSun1+10)=CalendarYear,MONTH(NovSun1+10)=11),NovSun1+10,""),IF(AND(YEAR(NovSun1+17)=CalendarYear,MONTH(NovSun1+17)=11),NovSun1+17,""))</f>
        <v>45244</v>
      </c>
      <c r="X45" s="3">
        <f>IF(DAY(NovSun1)=1,IF(AND(YEAR(NovSun1+11)=CalendarYear,MONTH(NovSun1+11)=11),NovSun1+11,""),IF(AND(YEAR(NovSun1+18)=CalendarYear,MONTH(NovSun1+18)=11),NovSun1+18,""))</f>
        <v>45245</v>
      </c>
      <c r="Y45" s="3">
        <f>IF(DAY(NovSun1)=1,IF(AND(YEAR(NovSun1+12)=CalendarYear,MONTH(NovSun1+12)=11),NovSun1+12,""),IF(AND(YEAR(NovSun1+19)=CalendarYear,MONTH(NovSun1+19)=11),NovSun1+19,""))</f>
        <v>45246</v>
      </c>
      <c r="Z45" s="3">
        <f>IF(DAY(NovSun1)=1,IF(AND(YEAR(NovSun1+13)=CalendarYear,MONTH(NovSun1+13)=11),NovSun1+13,""),IF(AND(YEAR(NovSun1+20)=CalendarYear,MONTH(NovSun1+20)=11),NovSun1+20,""))</f>
        <v>45247</v>
      </c>
      <c r="AA45" s="3">
        <f>IF(DAY(NovSun1)=1,IF(AND(YEAR(NovSun1+14)=CalendarYear,MONTH(NovSun1+14)=11),NovSun1+14,""),IF(AND(YEAR(NovSun1+21)=CalendarYear,MONTH(NovSun1+21)=11),NovSun1+21,""))</f>
        <v>45248</v>
      </c>
      <c r="AB45" s="12"/>
      <c r="AD45" s="3">
        <f>IF(DAY(DecSun1)=1,IF(AND(YEAR(DecSun1+8)=CalendarYear,MONTH(DecSun1+8)=12),DecSun1+8,""),IF(AND(YEAR(DecSun1+15)=CalendarYear,MONTH(DecSun1+15)=12),DecSun1+15,""))</f>
        <v>45270</v>
      </c>
      <c r="AE45" s="40">
        <f>IF(DAY(DecSun1)=1,IF(AND(YEAR(DecSun1+9)=CalendarYear,MONTH(DecSun1+9)=12),DecSun1+9,""),IF(AND(YEAR(DecSun1+16)=CalendarYear,MONTH(DecSun1+16)=12),DecSun1+16,""))</f>
        <v>45271</v>
      </c>
      <c r="AF45" s="3">
        <f>IF(DAY(DecSun1)=1,IF(AND(YEAR(DecSun1+10)=CalendarYear,MONTH(DecSun1+10)=12),DecSun1+10,""),IF(AND(YEAR(DecSun1+17)=CalendarYear,MONTH(DecSun1+17)=12),DecSun1+17,""))</f>
        <v>45272</v>
      </c>
      <c r="AG45" s="3">
        <f>IF(DAY(DecSun1)=1,IF(AND(YEAR(DecSun1+11)=CalendarYear,MONTH(DecSun1+11)=12),DecSun1+11,""),IF(AND(YEAR(DecSun1+18)=CalendarYear,MONTH(DecSun1+18)=12),DecSun1+18,""))</f>
        <v>45273</v>
      </c>
      <c r="AH45" s="3">
        <f>IF(DAY(DecSun1)=1,IF(AND(YEAR(DecSun1+12)=CalendarYear,MONTH(DecSun1+12)=12),DecSun1+12,""),IF(AND(YEAR(DecSun1+19)=CalendarYear,MONTH(DecSun1+19)=12),DecSun1+19,""))</f>
        <v>45274</v>
      </c>
      <c r="AI45" s="3">
        <f>IF(DAY(DecSun1)=1,IF(AND(YEAR(DecSun1+13)=CalendarYear,MONTH(DecSun1+13)=12),DecSun1+13,""),IF(AND(YEAR(DecSun1+20)=CalendarYear,MONTH(DecSun1+20)=12),DecSun1+20,""))</f>
        <v>45275</v>
      </c>
      <c r="AJ45" s="3">
        <f>IF(DAY(DecSun1)=1,IF(AND(YEAR(DecSun1+14)=CalendarYear,MONTH(DecSun1+14)=12),DecSun1+14,""),IF(AND(YEAR(DecSun1+21)=CalendarYear,MONTH(DecSun1+21)=12),DecSun1+21,""))</f>
        <v>45276</v>
      </c>
    </row>
    <row r="46" spans="1:36" x14ac:dyDescent="0.2">
      <c r="C46" s="3">
        <f>IF(DAY(SepSun1)=1,IF(AND(YEAR(SepSun1+8)=CalendarYear,MONTH(SepSun1+8)=9),SepSun1+8,""),IF(AND(YEAR(SepSun1+15)=CalendarYear,MONTH(SepSun1+15)=9),SepSun1+15,""))</f>
        <v>45179</v>
      </c>
      <c r="D46" s="3">
        <f>IF(DAY(SepSun1)=1,IF(AND(YEAR(SepSun1+9)=CalendarYear,MONTH(SepSun1+9)=9),SepSun1+9,""),IF(AND(YEAR(SepSun1+16)=CalendarYear,MONTH(SepSun1+16)=9),SepSun1+16,""))</f>
        <v>45180</v>
      </c>
      <c r="E46" s="3">
        <f>IF(DAY(SepSun1)=1,IF(AND(YEAR(SepSun1+10)=CalendarYear,MONTH(SepSun1+10)=9),SepSun1+10,""),IF(AND(YEAR(SepSun1+17)=CalendarYear,MONTH(SepSun1+17)=9),SepSun1+17,""))</f>
        <v>45181</v>
      </c>
      <c r="F46" s="3">
        <f>IF(DAY(SepSun1)=1,IF(AND(YEAR(SepSun1+11)=CalendarYear,MONTH(SepSun1+11)=9),SepSun1+11,""),IF(AND(YEAR(SepSun1+18)=CalendarYear,MONTH(SepSun1+18)=9),SepSun1+18,""))</f>
        <v>45182</v>
      </c>
      <c r="G46" s="3">
        <f>IF(DAY(SepSun1)=1,IF(AND(YEAR(SepSun1+12)=CalendarYear,MONTH(SepSun1+12)=9),SepSun1+12,""),IF(AND(YEAR(SepSun1+19)=CalendarYear,MONTH(SepSun1+19)=9),SepSun1+19,""))</f>
        <v>45183</v>
      </c>
      <c r="H46" s="3">
        <f>IF(DAY(SepSun1)=1,IF(AND(YEAR(SepSun1+13)=CalendarYear,MONTH(SepSun1+13)=9),SepSun1+13,""),IF(AND(YEAR(SepSun1+20)=CalendarYear,MONTH(SepSun1+20)=9),SepSun1+20,""))</f>
        <v>45184</v>
      </c>
      <c r="I46" s="3">
        <f>IF(DAY(SepSun1)=1,IF(AND(YEAR(SepSun1+14)=CalendarYear,MONTH(SepSun1+14)=9),SepSun1+14,""),IF(AND(YEAR(SepSun1+21)=CalendarYear,MONTH(SepSun1+21)=9),SepSun1+21,""))</f>
        <v>45185</v>
      </c>
      <c r="J46" s="12"/>
      <c r="L46" s="3">
        <f>IF(DAY(OctSun1)=1,IF(AND(YEAR(OctSun1+8)=CalendarYear,MONTH(OctSun1+8)=10),OctSun1+8,""),IF(AND(YEAR(OctSun1+15)=CalendarYear,MONTH(OctSun1+15)=10),OctSun1+15,""))</f>
        <v>45214</v>
      </c>
      <c r="M46" s="3">
        <f>IF(DAY(OctSun1)=1,IF(AND(YEAR(OctSun1+9)=CalendarYear,MONTH(OctSun1+9)=10),OctSun1+9,""),IF(AND(YEAR(OctSun1+16)=CalendarYear,MONTH(OctSun1+16)=10),OctSun1+16,""))</f>
        <v>45215</v>
      </c>
      <c r="N46" s="3">
        <f>IF(DAY(OctSun1)=1,IF(AND(YEAR(OctSun1+10)=CalendarYear,MONTH(OctSun1+10)=10),OctSun1+10,""),IF(AND(YEAR(OctSun1+17)=CalendarYear,MONTH(OctSun1+17)=10),OctSun1+17,""))</f>
        <v>45216</v>
      </c>
      <c r="O46" s="3">
        <f>IF(DAY(OctSun1)=1,IF(AND(YEAR(OctSun1+11)=CalendarYear,MONTH(OctSun1+11)=10),OctSun1+11,""),IF(AND(YEAR(OctSun1+18)=CalendarYear,MONTH(OctSun1+18)=10),OctSun1+18,""))</f>
        <v>45217</v>
      </c>
      <c r="P46" s="3">
        <f>IF(DAY(OctSun1)=1,IF(AND(YEAR(OctSun1+12)=CalendarYear,MONTH(OctSun1+12)=10),OctSun1+12,""),IF(AND(YEAR(OctSun1+19)=CalendarYear,MONTH(OctSun1+19)=10),OctSun1+19,""))</f>
        <v>45218</v>
      </c>
      <c r="Q46" s="3">
        <f>IF(DAY(OctSun1)=1,IF(AND(YEAR(OctSun1+13)=CalendarYear,MONTH(OctSun1+13)=10),OctSun1+13,""),IF(AND(YEAR(OctSun1+20)=CalendarYear,MONTH(OctSun1+20)=10),OctSun1+20,""))</f>
        <v>45219</v>
      </c>
      <c r="R46" s="3">
        <f>IF(DAY(OctSun1)=1,IF(AND(YEAR(OctSun1+14)=CalendarYear,MONTH(OctSun1+14)=10),OctSun1+14,""),IF(AND(YEAR(OctSun1+21)=CalendarYear,MONTH(OctSun1+21)=10),OctSun1+21,""))</f>
        <v>45220</v>
      </c>
      <c r="S46" s="12"/>
      <c r="U46" s="3">
        <f>IF(DAY(NovSun1)=1,IF(AND(YEAR(NovSun1+15)=CalendarYear,MONTH(NovSun1+15)=11),NovSun1+15,""),IF(AND(YEAR(NovSun1+22)=CalendarYear,MONTH(NovSun1+22)=11),NovSun1+22,""))</f>
        <v>45249</v>
      </c>
      <c r="V46" s="3">
        <f>IF(DAY(NovSun1)=1,IF(AND(YEAR(NovSun1+16)=CalendarYear,MONTH(NovSun1+16)=11),NovSun1+16,""),IF(AND(YEAR(NovSun1+23)=CalendarYear,MONTH(NovSun1+23)=11),NovSun1+23,""))</f>
        <v>45250</v>
      </c>
      <c r="W46" s="3">
        <f>IF(DAY(NovSun1)=1,IF(AND(YEAR(NovSun1+17)=CalendarYear,MONTH(NovSun1+17)=11),NovSun1+17,""),IF(AND(YEAR(NovSun1+24)=CalendarYear,MONTH(NovSun1+24)=11),NovSun1+24,""))</f>
        <v>45251</v>
      </c>
      <c r="X46" s="3">
        <f>IF(DAY(NovSun1)=1,IF(AND(YEAR(NovSun1+18)=CalendarYear,MONTH(NovSun1+18)=11),NovSun1+18,""),IF(AND(YEAR(NovSun1+25)=CalendarYear,MONTH(NovSun1+25)=11),NovSun1+25,""))</f>
        <v>45252</v>
      </c>
      <c r="Y46" s="3">
        <f>IF(DAY(NovSun1)=1,IF(AND(YEAR(NovSun1+19)=CalendarYear,MONTH(NovSun1+19)=11),NovSun1+19,""),IF(AND(YEAR(NovSun1+26)=CalendarYear,MONTH(NovSun1+26)=11),NovSun1+26,""))</f>
        <v>45253</v>
      </c>
      <c r="Z46" s="3">
        <f>IF(DAY(NovSun1)=1,IF(AND(YEAR(NovSun1+20)=CalendarYear,MONTH(NovSun1+20)=11),NovSun1+20,""),IF(AND(YEAR(NovSun1+27)=CalendarYear,MONTH(NovSun1+27)=11),NovSun1+27,""))</f>
        <v>45254</v>
      </c>
      <c r="AA46" s="3">
        <f>IF(DAY(NovSun1)=1,IF(AND(YEAR(NovSun1+21)=CalendarYear,MONTH(NovSun1+21)=11),NovSun1+21,""),IF(AND(YEAR(NovSun1+28)=CalendarYear,MONTH(NovSun1+28)=11),NovSun1+28,""))</f>
        <v>45255</v>
      </c>
      <c r="AB46" s="12"/>
      <c r="AD46" s="3">
        <f>IF(DAY(DecSun1)=1,IF(AND(YEAR(DecSun1+15)=CalendarYear,MONTH(DecSun1+15)=12),DecSun1+15,""),IF(AND(YEAR(DecSun1+22)=CalendarYear,MONTH(DecSun1+22)=12),DecSun1+22,""))</f>
        <v>45277</v>
      </c>
      <c r="AE46" s="3">
        <f>IF(DAY(DecSun1)=1,IF(AND(YEAR(DecSun1+16)=CalendarYear,MONTH(DecSun1+16)=12),DecSun1+16,""),IF(AND(YEAR(DecSun1+23)=CalendarYear,MONTH(DecSun1+23)=12),DecSun1+23,""))</f>
        <v>45278</v>
      </c>
      <c r="AF46" s="3">
        <f>IF(DAY(DecSun1)=1,IF(AND(YEAR(DecSun1+17)=CalendarYear,MONTH(DecSun1+17)=12),DecSun1+17,""),IF(AND(YEAR(DecSun1+24)=CalendarYear,MONTH(DecSun1+24)=12),DecSun1+24,""))</f>
        <v>45279</v>
      </c>
      <c r="AG46" s="3">
        <f>IF(DAY(DecSun1)=1,IF(AND(YEAR(DecSun1+18)=CalendarYear,MONTH(DecSun1+18)=12),DecSun1+18,""),IF(AND(YEAR(DecSun1+25)=CalendarYear,MONTH(DecSun1+25)=12),DecSun1+25,""))</f>
        <v>45280</v>
      </c>
      <c r="AH46" s="3">
        <f>IF(DAY(DecSun1)=1,IF(AND(YEAR(DecSun1+19)=CalendarYear,MONTH(DecSun1+19)=12),DecSun1+19,""),IF(AND(YEAR(DecSun1+26)=CalendarYear,MONTH(DecSun1+26)=12),DecSun1+26,""))</f>
        <v>45281</v>
      </c>
      <c r="AI46" s="3">
        <f>IF(DAY(DecSun1)=1,IF(AND(YEAR(DecSun1+20)=CalendarYear,MONTH(DecSun1+20)=12),DecSun1+20,""),IF(AND(YEAR(DecSun1+27)=CalendarYear,MONTH(DecSun1+27)=12),DecSun1+27,""))</f>
        <v>45282</v>
      </c>
      <c r="AJ46" s="3">
        <f>IF(DAY(DecSun1)=1,IF(AND(YEAR(DecSun1+21)=CalendarYear,MONTH(DecSun1+21)=12),DecSun1+21,""),IF(AND(YEAR(DecSun1+28)=CalendarYear,MONTH(DecSun1+28)=12),DecSun1+28,""))</f>
        <v>45283</v>
      </c>
    </row>
    <row r="47" spans="1:36" x14ac:dyDescent="0.2">
      <c r="C47" s="3">
        <f>IF(DAY(SepSun1)=1,IF(AND(YEAR(SepSun1+15)=CalendarYear,MONTH(SepSun1+15)=9),SepSun1+15,""),IF(AND(YEAR(SepSun1+22)=CalendarYear,MONTH(SepSun1+22)=9),SepSun1+22,""))</f>
        <v>45186</v>
      </c>
      <c r="D47" s="3">
        <f>IF(DAY(SepSun1)=1,IF(AND(YEAR(SepSun1+16)=CalendarYear,MONTH(SepSun1+16)=9),SepSun1+16,""),IF(AND(YEAR(SepSun1+23)=CalendarYear,MONTH(SepSun1+23)=9),SepSun1+23,""))</f>
        <v>45187</v>
      </c>
      <c r="E47" s="3">
        <f>IF(DAY(SepSun1)=1,IF(AND(YEAR(SepSun1+17)=CalendarYear,MONTH(SepSun1+17)=9),SepSun1+17,""),IF(AND(YEAR(SepSun1+24)=CalendarYear,MONTH(SepSun1+24)=9),SepSun1+24,""))</f>
        <v>45188</v>
      </c>
      <c r="F47" s="3">
        <f>IF(DAY(SepSun1)=1,IF(AND(YEAR(SepSun1+18)=CalendarYear,MONTH(SepSun1+18)=9),SepSun1+18,""),IF(AND(YEAR(SepSun1+25)=CalendarYear,MONTH(SepSun1+25)=9),SepSun1+25,""))</f>
        <v>45189</v>
      </c>
      <c r="G47" s="3">
        <f>IF(DAY(SepSun1)=1,IF(AND(YEAR(SepSun1+19)=CalendarYear,MONTH(SepSun1+19)=9),SepSun1+19,""),IF(AND(YEAR(SepSun1+26)=CalendarYear,MONTH(SepSun1+26)=9),SepSun1+26,""))</f>
        <v>45190</v>
      </c>
      <c r="H47" s="3">
        <f>IF(DAY(SepSun1)=1,IF(AND(YEAR(SepSun1+20)=CalendarYear,MONTH(SepSun1+20)=9),SepSun1+20,""),IF(AND(YEAR(SepSun1+27)=CalendarYear,MONTH(SepSun1+27)=9),SepSun1+27,""))</f>
        <v>45191</v>
      </c>
      <c r="I47" s="3">
        <f>IF(DAY(SepSun1)=1,IF(AND(YEAR(SepSun1+21)=CalendarYear,MONTH(SepSun1+21)=9),SepSun1+21,""),IF(AND(YEAR(SepSun1+28)=CalendarYear,MONTH(SepSun1+28)=9),SepSun1+28,""))</f>
        <v>45192</v>
      </c>
      <c r="J47" s="12"/>
      <c r="L47" s="3">
        <f>IF(DAY(OctSun1)=1,IF(AND(YEAR(OctSun1+15)=CalendarYear,MONTH(OctSun1+15)=10),OctSun1+15,""),IF(AND(YEAR(OctSun1+22)=CalendarYear,MONTH(OctSun1+22)=10),OctSun1+22,""))</f>
        <v>45221</v>
      </c>
      <c r="M47" s="3">
        <f>IF(DAY(OctSun1)=1,IF(AND(YEAR(OctSun1+16)=CalendarYear,MONTH(OctSun1+16)=10),OctSun1+16,""),IF(AND(YEAR(OctSun1+23)=CalendarYear,MONTH(OctSun1+23)=10),OctSun1+23,""))</f>
        <v>45222</v>
      </c>
      <c r="N47" s="3">
        <f>IF(DAY(OctSun1)=1,IF(AND(YEAR(OctSun1+17)=CalendarYear,MONTH(OctSun1+17)=10),OctSun1+17,""),IF(AND(YEAR(OctSun1+24)=CalendarYear,MONTH(OctSun1+24)=10),OctSun1+24,""))</f>
        <v>45223</v>
      </c>
      <c r="O47" s="3">
        <f>IF(DAY(OctSun1)=1,IF(AND(YEAR(OctSun1+18)=CalendarYear,MONTH(OctSun1+18)=10),OctSun1+18,""),IF(AND(YEAR(OctSun1+25)=CalendarYear,MONTH(OctSun1+25)=10),OctSun1+25,""))</f>
        <v>45224</v>
      </c>
      <c r="P47" s="40">
        <f>IF(DAY(OctSun1)=1,IF(AND(YEAR(OctSun1+19)=CalendarYear,MONTH(OctSun1+19)=10),OctSun1+19,""),IF(AND(YEAR(OctSun1+26)=CalendarYear,MONTH(OctSun1+26)=10),OctSun1+26,""))</f>
        <v>45225</v>
      </c>
      <c r="Q47" s="3">
        <f>IF(DAY(OctSun1)=1,IF(AND(YEAR(OctSun1+20)=CalendarYear,MONTH(OctSun1+20)=10),OctSun1+20,""),IF(AND(YEAR(OctSun1+27)=CalendarYear,MONTH(OctSun1+27)=10),OctSun1+27,""))</f>
        <v>45226</v>
      </c>
      <c r="R47" s="3">
        <f>IF(DAY(OctSun1)=1,IF(AND(YEAR(OctSun1+21)=CalendarYear,MONTH(OctSun1+21)=10),OctSun1+21,""),IF(AND(YEAR(OctSun1+28)=CalendarYear,MONTH(OctSun1+28)=10),OctSun1+28,""))</f>
        <v>45227</v>
      </c>
      <c r="S47" s="12"/>
      <c r="U47" s="3">
        <f>IF(DAY(NovSun1)=1,IF(AND(YEAR(NovSun1+22)=CalendarYear,MONTH(NovSun1+22)=11),NovSun1+22,""),IF(AND(YEAR(NovSun1+29)=CalendarYear,MONTH(NovSun1+29)=11),NovSun1+29,""))</f>
        <v>45256</v>
      </c>
      <c r="V47" s="3">
        <f>IF(DAY(NovSun1)=1,IF(AND(YEAR(NovSun1+23)=CalendarYear,MONTH(NovSun1+23)=11),NovSun1+23,""),IF(AND(YEAR(NovSun1+30)=CalendarYear,MONTH(NovSun1+30)=11),NovSun1+30,""))</f>
        <v>45257</v>
      </c>
      <c r="W47" s="3">
        <f>IF(DAY(NovSun1)=1,IF(AND(YEAR(NovSun1+24)=CalendarYear,MONTH(NovSun1+24)=11),NovSun1+24,""),IF(AND(YEAR(NovSun1+31)=CalendarYear,MONTH(NovSun1+31)=11),NovSun1+31,""))</f>
        <v>45258</v>
      </c>
      <c r="X47" s="3">
        <f>IF(DAY(NovSun1)=1,IF(AND(YEAR(NovSun1+25)=CalendarYear,MONTH(NovSun1+25)=11),NovSun1+25,""),IF(AND(YEAR(NovSun1+32)=CalendarYear,MONTH(NovSun1+32)=11),NovSun1+32,""))</f>
        <v>45259</v>
      </c>
      <c r="Y47" s="40">
        <f>IF(DAY(NovSun1)=1,IF(AND(YEAR(NovSun1+26)=CalendarYear,MONTH(NovSun1+26)=11),NovSun1+26,""),IF(AND(YEAR(NovSun1+33)=CalendarYear,MONTH(NovSun1+33)=11),NovSun1+33,""))</f>
        <v>45260</v>
      </c>
      <c r="Z47" s="3" t="str">
        <f>IF(DAY(NovSun1)=1,IF(AND(YEAR(NovSun1+27)=CalendarYear,MONTH(NovSun1+27)=11),NovSun1+27,""),IF(AND(YEAR(NovSun1+34)=CalendarYear,MONTH(NovSun1+34)=11),NovSun1+34,""))</f>
        <v/>
      </c>
      <c r="AA47" s="3" t="str">
        <f>IF(DAY(NovSun1)=1,IF(AND(YEAR(NovSun1+28)=CalendarYear,MONTH(NovSun1+28)=11),NovSun1+28,""),IF(AND(YEAR(NovSun1+35)=CalendarYear,MONTH(NovSun1+35)=11),NovSun1+35,""))</f>
        <v/>
      </c>
      <c r="AB47" s="12"/>
      <c r="AD47" s="3">
        <f>IF(DAY(DecSun1)=1,IF(AND(YEAR(DecSun1+22)=CalendarYear,MONTH(DecSun1+22)=12),DecSun1+22,""),IF(AND(YEAR(DecSun1+29)=CalendarYear,MONTH(DecSun1+29)=12),DecSun1+29,""))</f>
        <v>45284</v>
      </c>
      <c r="AE47" s="3">
        <f>IF(DAY(DecSun1)=1,IF(AND(YEAR(DecSun1+23)=CalendarYear,MONTH(DecSun1+23)=12),DecSun1+23,""),IF(AND(YEAR(DecSun1+30)=CalendarYear,MONTH(DecSun1+30)=12),DecSun1+30,""))</f>
        <v>45285</v>
      </c>
      <c r="AF47" s="3">
        <f>IF(DAY(DecSun1)=1,IF(AND(YEAR(DecSun1+24)=CalendarYear,MONTH(DecSun1+24)=12),DecSun1+24,""),IF(AND(YEAR(DecSun1+31)=CalendarYear,MONTH(DecSun1+31)=12),DecSun1+31,""))</f>
        <v>45286</v>
      </c>
      <c r="AG47" s="3">
        <f>IF(DAY(DecSun1)=1,IF(AND(YEAR(DecSun1+25)=CalendarYear,MONTH(DecSun1+25)=12),DecSun1+25,""),IF(AND(YEAR(DecSun1+32)=CalendarYear,MONTH(DecSun1+32)=12),DecSun1+32,""))</f>
        <v>45287</v>
      </c>
      <c r="AH47" s="40">
        <f>IF(DAY(DecSun1)=1,IF(AND(YEAR(DecSun1+26)=CalendarYear,MONTH(DecSun1+26)=12),DecSun1+26,""),IF(AND(YEAR(DecSun1+33)=CalendarYear,MONTH(DecSun1+33)=12),DecSun1+33,""))</f>
        <v>45288</v>
      </c>
      <c r="AI47" s="3">
        <f>IF(DAY(DecSun1)=1,IF(AND(YEAR(DecSun1+27)=CalendarYear,MONTH(DecSun1+27)=12),DecSun1+27,""),IF(AND(YEAR(DecSun1+34)=CalendarYear,MONTH(DecSun1+34)=12),DecSun1+34,""))</f>
        <v>45289</v>
      </c>
      <c r="AJ47" s="3">
        <f>IF(DAY(DecSun1)=1,IF(AND(YEAR(DecSun1+28)=CalendarYear,MONTH(DecSun1+28)=12),DecSun1+28,""),IF(AND(YEAR(DecSun1+35)=CalendarYear,MONTH(DecSun1+35)=12),DecSun1+35,""))</f>
        <v>45290</v>
      </c>
    </row>
    <row r="48" spans="1:36" x14ac:dyDescent="0.2">
      <c r="C48" s="3">
        <f>IF(DAY(SepSun1)=1,IF(AND(YEAR(SepSun1+22)=CalendarYear,MONTH(SepSun1+22)=9),SepSun1+22,""),IF(AND(YEAR(SepSun1+29)=CalendarYear,MONTH(SepSun1+29)=9),SepSun1+29,""))</f>
        <v>45193</v>
      </c>
      <c r="D48" s="3">
        <f>IF(DAY(SepSun1)=1,IF(AND(YEAR(SepSun1+23)=CalendarYear,MONTH(SepSun1+23)=9),SepSun1+23,""),IF(AND(YEAR(SepSun1+30)=CalendarYear,MONTH(SepSun1+30)=9),SepSun1+30,""))</f>
        <v>45194</v>
      </c>
      <c r="E48" s="3">
        <f>IF(DAY(SepSun1)=1,IF(AND(YEAR(SepSun1+24)=CalendarYear,MONTH(SepSun1+24)=9),SepSun1+24,""),IF(AND(YEAR(SepSun1+31)=CalendarYear,MONTH(SepSun1+31)=9),SepSun1+31,""))</f>
        <v>45195</v>
      </c>
      <c r="F48" s="3">
        <f>IF(DAY(SepSun1)=1,IF(AND(YEAR(SepSun1+25)=CalendarYear,MONTH(SepSun1+25)=9),SepSun1+25,""),IF(AND(YEAR(SepSun1+32)=CalendarYear,MONTH(SepSun1+32)=9),SepSun1+32,""))</f>
        <v>45196</v>
      </c>
      <c r="G48" s="40">
        <f>IF(DAY(SepSun1)=1,IF(AND(YEAR(SepSun1+26)=CalendarYear,MONTH(SepSun1+26)=9),SepSun1+26,""),IF(AND(YEAR(SepSun1+33)=CalendarYear,MONTH(SepSun1+33)=9),SepSun1+33,""))</f>
        <v>45197</v>
      </c>
      <c r="H48" s="3">
        <f>IF(DAY(SepSun1)=1,IF(AND(YEAR(SepSun1+27)=CalendarYear,MONTH(SepSun1+27)=9),SepSun1+27,""),IF(AND(YEAR(SepSun1+34)=CalendarYear,MONTH(SepSun1+34)=9),SepSun1+34,""))</f>
        <v>45198</v>
      </c>
      <c r="I48" s="3">
        <f>IF(DAY(SepSun1)=1,IF(AND(YEAR(SepSun1+28)=CalendarYear,MONTH(SepSun1+28)=9),SepSun1+28,""),IF(AND(YEAR(SepSun1+35)=CalendarYear,MONTH(SepSun1+35)=9),SepSun1+35,""))</f>
        <v>45199</v>
      </c>
      <c r="J48" s="12"/>
      <c r="L48" s="3">
        <f>IF(DAY(OctSun1)=1,IF(AND(YEAR(OctSun1+22)=CalendarYear,MONTH(OctSun1+22)=10),OctSun1+22,""),IF(AND(YEAR(OctSun1+29)=CalendarYear,MONTH(OctSun1+29)=10),OctSun1+29,""))</f>
        <v>45228</v>
      </c>
      <c r="M48" s="3">
        <f>IF(DAY(OctSun1)=1,IF(AND(YEAR(OctSun1+23)=CalendarYear,MONTH(OctSun1+23)=10),OctSun1+23,""),IF(AND(YEAR(OctSun1+30)=CalendarYear,MONTH(OctSun1+30)=10),OctSun1+30,""))</f>
        <v>45229</v>
      </c>
      <c r="N48" s="3">
        <f>IF(DAY(OctSun1)=1,IF(AND(YEAR(OctSun1+24)=CalendarYear,MONTH(OctSun1+24)=10),OctSun1+24,""),IF(AND(YEAR(OctSun1+31)=CalendarYear,MONTH(OctSun1+31)=10),OctSun1+31,""))</f>
        <v>45230</v>
      </c>
      <c r="O48" s="3" t="str">
        <f>IF(DAY(OctSun1)=1,IF(AND(YEAR(OctSun1+25)=CalendarYear,MONTH(OctSun1+25)=10),OctSun1+25,""),IF(AND(YEAR(OctSun1+32)=CalendarYear,MONTH(OctSun1+32)=10),OctSun1+32,""))</f>
        <v/>
      </c>
      <c r="P48" s="3" t="str">
        <f>IF(DAY(OctSun1)=1,IF(AND(YEAR(OctSun1+26)=CalendarYear,MONTH(OctSun1+26)=10),OctSun1+26,""),IF(AND(YEAR(OctSun1+33)=CalendarYear,MONTH(OctSun1+33)=10),OctSun1+33,""))</f>
        <v/>
      </c>
      <c r="Q48" s="3" t="str">
        <f>IF(DAY(OctSun1)=1,IF(AND(YEAR(OctSun1+27)=CalendarYear,MONTH(OctSun1+27)=10),OctSun1+27,""),IF(AND(YEAR(OctSun1+34)=CalendarYear,MONTH(OctSun1+34)=10),OctSun1+34,""))</f>
        <v/>
      </c>
      <c r="R48" s="3" t="str">
        <f>IF(DAY(OctSun1)=1,IF(AND(YEAR(OctSun1+28)=CalendarYear,MONTH(OctSun1+28)=10),OctSun1+28,""),IF(AND(YEAR(OctSun1+35)=CalendarYear,MONTH(OctSun1+35)=10),OctSun1+35,""))</f>
        <v/>
      </c>
      <c r="S48" s="12"/>
      <c r="U48" s="3" t="str">
        <f>IF(DAY(NovSun1)=1,IF(AND(YEAR(NovSun1+29)=CalendarYear,MONTH(NovSun1+29)=11),NovSun1+29,""),IF(AND(YEAR(NovSun1+36)=CalendarYear,MONTH(NovSun1+36)=11),NovSun1+36,""))</f>
        <v/>
      </c>
      <c r="V48" s="3" t="str">
        <f>IF(DAY(NovSun1)=1,IF(AND(YEAR(NovSun1+30)=CalendarYear,MONTH(NovSun1+30)=11),NovSun1+30,""),IF(AND(YEAR(NovSun1+37)=CalendarYear,MONTH(NovSun1+37)=11),NovSun1+37,""))</f>
        <v/>
      </c>
      <c r="W48" s="3" t="str">
        <f>IF(DAY(NovSun1)=1,IF(AND(YEAR(NovSun1+31)=CalendarYear,MONTH(NovSun1+31)=11),NovSun1+31,""),IF(AND(YEAR(NovSun1+38)=CalendarYear,MONTH(NovSun1+38)=11),NovSun1+38,""))</f>
        <v/>
      </c>
      <c r="X48" s="3" t="str">
        <f>IF(DAY(NovSun1)=1,IF(AND(YEAR(NovSun1+32)=CalendarYear,MONTH(NovSun1+32)=11),NovSun1+32,""),IF(AND(YEAR(NovSun1+39)=CalendarYear,MONTH(NovSun1+39)=11),NovSun1+39,""))</f>
        <v/>
      </c>
      <c r="Y48" s="3" t="str">
        <f>IF(DAY(NovSun1)=1,IF(AND(YEAR(NovSun1+33)=CalendarYear,MONTH(NovSun1+33)=11),NovSun1+33,""),IF(AND(YEAR(NovSun1+40)=CalendarYear,MONTH(NovSun1+40)=11),NovSun1+40,""))</f>
        <v/>
      </c>
      <c r="Z48" s="3" t="str">
        <f>IF(DAY(NovSun1)=1,IF(AND(YEAR(NovSun1+34)=CalendarYear,MONTH(NovSun1+34)=11),NovSun1+34,""),IF(AND(YEAR(NovSun1+41)=CalendarYear,MONTH(NovSun1+41)=11),NovSun1+41,""))</f>
        <v/>
      </c>
      <c r="AA48" s="3" t="str">
        <f>IF(DAY(NovSun1)=1,IF(AND(YEAR(NovSun1+35)=CalendarYear,MONTH(NovSun1+35)=11),NovSun1+35,""),IF(AND(YEAR(NovSun1+42)=CalendarYear,MONTH(NovSun1+42)=11),NovSun1+42,""))</f>
        <v/>
      </c>
      <c r="AB48" s="12"/>
      <c r="AD48" s="3">
        <f>IF(DAY(DecSun1)=1,IF(AND(YEAR(DecSun1+29)=CalendarYear,MONTH(DecSun1+29)=12),DecSun1+29,""),IF(AND(YEAR(DecSun1+36)=CalendarYear,MONTH(DecSun1+36)=12),DecSun1+36,""))</f>
        <v>45291</v>
      </c>
      <c r="AE48" s="3" t="str">
        <f>IF(DAY(DecSun1)=1,IF(AND(YEAR(DecSun1+30)=CalendarYear,MONTH(DecSun1+30)=12),DecSun1+30,""),IF(AND(YEAR(DecSun1+37)=CalendarYear,MONTH(DecSun1+37)=12),DecSun1+37,""))</f>
        <v/>
      </c>
      <c r="AF48" s="3" t="str">
        <f>IF(DAY(DecSun1)=1,IF(AND(YEAR(DecSun1+31)=CalendarYear,MONTH(DecSun1+31)=12),DecSun1+31,""),IF(AND(YEAR(DecSun1+38)=CalendarYear,MONTH(DecSun1+38)=12),DecSun1+38,""))</f>
        <v/>
      </c>
      <c r="AG48" s="3" t="str">
        <f>IF(DAY(DecSun1)=1,IF(AND(YEAR(DecSun1+32)=CalendarYear,MONTH(DecSun1+32)=12),DecSun1+32,""),IF(AND(YEAR(DecSun1+39)=CalendarYear,MONTH(DecSun1+39)=12),DecSun1+39,""))</f>
        <v/>
      </c>
      <c r="AH48" s="3" t="str">
        <f>IF(DAY(DecSun1)=1,IF(AND(YEAR(DecSun1+33)=CalendarYear,MONTH(DecSun1+33)=12),DecSun1+33,""),IF(AND(YEAR(DecSun1+40)=CalendarYear,MONTH(DecSun1+40)=12),DecSun1+40,""))</f>
        <v/>
      </c>
      <c r="AI48" s="3" t="str">
        <f>IF(DAY(DecSun1)=1,IF(AND(YEAR(DecSun1+34)=CalendarYear,MONTH(DecSun1+34)=12),DecSun1+34,""),IF(AND(YEAR(DecSun1+41)=CalendarYear,MONTH(DecSun1+41)=12),DecSun1+41,""))</f>
        <v/>
      </c>
      <c r="AJ48" s="3" t="str">
        <f>IF(DAY(DecSun1)=1,IF(AND(YEAR(DecSun1+35)=CalendarYear,MONTH(DecSun1+35)=12),DecSun1+35,""),IF(AND(YEAR(DecSun1+42)=CalendarYear,MONTH(DecSun1+42)=12),DecSun1+42,""))</f>
        <v/>
      </c>
    </row>
    <row r="49" spans="3:19" x14ac:dyDescent="0.2">
      <c r="C49" s="3" t="str">
        <f>IF(DAY(SepSun1)=1,IF(AND(YEAR(SepSun1+29)=CalendarYear,MONTH(SepSun1+29)=9),SepSun1+29,""),IF(AND(YEAR(SepSun1+36)=CalendarYear,MONTH(SepSun1+36)=9),SepSun1+36,""))</f>
        <v/>
      </c>
      <c r="D49" s="3" t="str">
        <f>IF(DAY(SepSun1)=1,IF(AND(YEAR(SepSun1+30)=CalendarYear,MONTH(SepSun1+30)=9),SepSun1+30,""),IF(AND(YEAR(SepSun1+37)=CalendarYear,MONTH(SepSun1+37)=9),SepSun1+37,""))</f>
        <v/>
      </c>
      <c r="E49" s="3" t="str">
        <f>IF(DAY(SepSun1)=1,IF(AND(YEAR(SepSun1+31)=CalendarYear,MONTH(SepSun1+31)=9),SepSun1+31,""),IF(AND(YEAR(SepSun1+38)=CalendarYear,MONTH(SepSun1+38)=9),SepSun1+38,""))</f>
        <v/>
      </c>
      <c r="F49" s="3" t="str">
        <f>IF(DAY(SepSun1)=1,IF(AND(YEAR(SepSun1+32)=CalendarYear,MONTH(SepSun1+32)=9),SepSun1+32,""),IF(AND(YEAR(SepSun1+39)=CalendarYear,MONTH(SepSun1+39)=9),SepSun1+39,""))</f>
        <v/>
      </c>
      <c r="G49" s="3" t="str">
        <f>IF(DAY(SepSun1)=1,IF(AND(YEAR(SepSun1+33)=CalendarYear,MONTH(SepSun1+33)=9),SepSun1+33,""),IF(AND(YEAR(SepSun1+40)=CalendarYear,MONTH(SepSun1+40)=9),SepSun1+40,""))</f>
        <v/>
      </c>
      <c r="H49" s="3" t="str">
        <f>IF(DAY(SepSun1)=1,IF(AND(YEAR(SepSun1+34)=CalendarYear,MONTH(SepSun1+34)=9),SepSun1+34,""),IF(AND(YEAR(SepSun1+41)=CalendarYear,MONTH(SepSun1+41)=9),SepSun1+41,""))</f>
        <v/>
      </c>
      <c r="I49" s="3" t="str">
        <f>IF(DAY(SepSun1)=1,IF(AND(YEAR(SepSun1+35)=CalendarYear,MONTH(SepSun1+35)=9),SepSun1+35,""),IF(AND(YEAR(SepSun1+42)=CalendarYear,MONTH(SepSun1+42)=9),SepSun1+42,""))</f>
        <v/>
      </c>
      <c r="J49" s="12"/>
      <c r="L49" s="3" t="str">
        <f>IF(DAY(OctSun1)=1,IF(AND(YEAR(OctSun1+29)=CalendarYear,MONTH(OctSun1+29)=10),OctSun1+29,""),IF(AND(YEAR(OctSun1+36)=CalendarYear,MONTH(OctSun1+36)=10),OctSun1+36,""))</f>
        <v/>
      </c>
      <c r="M49" s="3" t="str">
        <f>IF(DAY(OctSun1)=1,IF(AND(YEAR(OctSun1+30)=CalendarYear,MONTH(OctSun1+30)=10),OctSun1+30,""),IF(AND(YEAR(OctSun1+37)=CalendarYear,MONTH(OctSun1+37)=10),OctSun1+37,""))</f>
        <v/>
      </c>
      <c r="N49" s="3" t="str">
        <f>IF(DAY(OctSun1)=1,IF(AND(YEAR(OctSun1+31)=CalendarYear,MONTH(OctSun1+31)=10),OctSun1+31,""),IF(AND(YEAR(OctSun1+38)=CalendarYear,MONTH(OctSun1+38)=10),OctSun1+38,""))</f>
        <v/>
      </c>
      <c r="O49" s="3" t="str">
        <f>IF(DAY(OctSun1)=1,IF(AND(YEAR(OctSun1+32)=CalendarYear,MONTH(OctSun1+32)=10),OctSun1+32,""),IF(AND(YEAR(OctSun1+39)=CalendarYear,MONTH(OctSun1+39)=10),OctSun1+39,""))</f>
        <v/>
      </c>
      <c r="P49" s="3" t="str">
        <f>IF(DAY(OctSun1)=1,IF(AND(YEAR(OctSun1+33)=CalendarYear,MONTH(OctSun1+33)=10),OctSun1+33,""),IF(AND(YEAR(OctSun1+40)=CalendarYear,MONTH(OctSun1+40)=10),OctSun1+40,""))</f>
        <v/>
      </c>
      <c r="Q49" s="3" t="str">
        <f>IF(DAY(OctSun1)=1,IF(AND(YEAR(OctSun1+34)=CalendarYear,MONTH(OctSun1+34)=10),OctSun1+34,""),IF(AND(YEAR(OctSun1+41)=CalendarYear,MONTH(OctSun1+41)=10),OctSun1+41,""))</f>
        <v/>
      </c>
      <c r="R49" s="3" t="str">
        <f>IF(DAY(OctSun1)=1,IF(AND(YEAR(OctSun1+35)=CalendarYear,MONTH(OctSun1+35)=10),OctSun1+35,""),IF(AND(YEAR(OctSun1+42)=CalendarYear,MONTH(OctSun1+42)=10),OctSun1+42,""))</f>
        <v/>
      </c>
      <c r="S49" s="12"/>
    </row>
  </sheetData>
  <mergeCells count="62">
    <mergeCell ref="C42:I42"/>
    <mergeCell ref="L42:R42"/>
    <mergeCell ref="U41:AA41"/>
    <mergeCell ref="AD41:AJ41"/>
    <mergeCell ref="C24:I24"/>
    <mergeCell ref="L24:R24"/>
    <mergeCell ref="U23:AA23"/>
    <mergeCell ref="AD23:AJ23"/>
    <mergeCell ref="C33:I33"/>
    <mergeCell ref="L33:R33"/>
    <mergeCell ref="U32:AA32"/>
    <mergeCell ref="AD32:AJ32"/>
    <mergeCell ref="D22:E22"/>
    <mergeCell ref="D21:E21"/>
    <mergeCell ref="H10:Q10"/>
    <mergeCell ref="H11:Q11"/>
    <mergeCell ref="H12:Q12"/>
    <mergeCell ref="H13:Q13"/>
    <mergeCell ref="H14:Q14"/>
    <mergeCell ref="D11:G11"/>
    <mergeCell ref="D12:G12"/>
    <mergeCell ref="D13:G13"/>
    <mergeCell ref="D14:G14"/>
    <mergeCell ref="D15:G15"/>
    <mergeCell ref="H15:Q15"/>
    <mergeCell ref="H16:Q16"/>
    <mergeCell ref="D16:G16"/>
    <mergeCell ref="D17:G17"/>
    <mergeCell ref="D6:G6"/>
    <mergeCell ref="D7:G7"/>
    <mergeCell ref="D8:G8"/>
    <mergeCell ref="D9:G9"/>
    <mergeCell ref="D10:G10"/>
    <mergeCell ref="H6:Q6"/>
    <mergeCell ref="H7:Q7"/>
    <mergeCell ref="H8:Q8"/>
    <mergeCell ref="H9:Q9"/>
    <mergeCell ref="U17:AI17"/>
    <mergeCell ref="U8:AI8"/>
    <mergeCell ref="D19:G19"/>
    <mergeCell ref="D20:G20"/>
    <mergeCell ref="U12:AI12"/>
    <mergeCell ref="U13:AI13"/>
    <mergeCell ref="U15:AI15"/>
    <mergeCell ref="U16:AI16"/>
    <mergeCell ref="U20:AI20"/>
    <mergeCell ref="AL3:AN3"/>
    <mergeCell ref="D3:AD3"/>
    <mergeCell ref="AE3:AI3"/>
    <mergeCell ref="U18:AI18"/>
    <mergeCell ref="U19:AI19"/>
    <mergeCell ref="H17:Q17"/>
    <mergeCell ref="H18:Q18"/>
    <mergeCell ref="H19:Q19"/>
    <mergeCell ref="H20:Q20"/>
    <mergeCell ref="U6:AI6"/>
    <mergeCell ref="U7:AI7"/>
    <mergeCell ref="U14:AI14"/>
    <mergeCell ref="U9:AI9"/>
    <mergeCell ref="U10:AI10"/>
    <mergeCell ref="U11:AI11"/>
    <mergeCell ref="D18:G18"/>
  </mergeCells>
  <conditionalFormatting sqref="A1:A1048576">
    <cfRule type="expression" dxfId="1" priority="1">
      <formula>ShowInstructionsText&lt;&gt;"Show additional instructions text"</formula>
    </cfRule>
  </conditionalFormatting>
  <conditionalFormatting sqref="C26:I31 C35:I40 C44:I49 L26:R31 L35:R40 L44:R49 U25:AA30 U34:AA39 U43:AA48 AD25:AJ30 AD34:AJ39 AD43:AJ48">
    <cfRule type="expression" dxfId="0" priority="2">
      <formula>VLOOKUP(C25,ImportantDates,1,FALSE)=C25</formula>
    </cfRule>
  </conditionalFormatting>
  <dataValidations count="15">
    <dataValidation allowBlank="1" showInputMessage="1" showErrorMessage="1" prompt="Create a Family Calendar for any year in this worksheet. Helpful instructions on how to use this worksheet are in cells in this column. Next instruction is in cell A3." sqref="A1" xr:uid="{6DB776E6-6A4D-4BFE-BE80-14A88B5D4930}"/>
    <dataValidation allowBlank="1" showInputMessage="1" showErrorMessage="1" prompt="Customize calendar title in cell D3 and enter year in cell AE3. Tip is in cell AL3. Next instruction is in cell A5." sqref="A3" xr:uid="{0CBE58D5-9B9D-4DE8-8570-07B8301B13BC}"/>
    <dataValidation allowBlank="1" showInputMessage="1" showErrorMessage="1" prompt="Important Dates label is in cell D5 and Notes label in U5. Enter important dates in cells D6 to D20, occasions or events in cells H6 to H20, and Notes in cells U6 to U20. Next instruction is in cell A23." sqref="A5" xr:uid="{7A0A6FCF-F1BC-4D23-BF50-5BE53FBEE4C1}"/>
    <dataValidation allowBlank="1" showInputMessage="1" showErrorMessage="1" prompt="Annual calendar is in cells C24 through AJ49, January calendar in cells C25 to I31, February calendar in cells L25 to R31, March calendar in cells U25 to AA31, and April calendar in cells AD25 to AJ31." sqref="A23" xr:uid="{9B4A20C9-6E6F-428D-8CDC-B8E9E7D775EB}"/>
    <dataValidation allowBlank="1" showInputMessage="1" showErrorMessage="1" prompt="Month names are in this row. January label is in cell C24, February label in cell L24, March in U24, and April in AD24." sqref="A24" xr:uid="{9948D12D-6090-45FF-A621-4E0C94E2589B}"/>
    <dataValidation allowBlank="1" showInputMessage="1" showErrorMessage="1" prompt="Weekday names are in this row. January weekday names are in cells C25 to I25, February weekdays in cells L25 to R25, March weekdays in cells U25 to AA25, and April weekdays in cells AD25 to AJ25." sqref="A25" xr:uid="{5B1E74CC-C715-4320-ADC5-AE457C163013}"/>
    <dataValidation allowBlank="1" showInputMessage="1" showErrorMessage="1" prompt="Dates are auto updated in this row. January dates are in cells at right, cells C26 to I31, February dates in cells L26 to R31, March dates in cells U26 to AA31, and April in cells AD26 to AJ31. Next instruction is in cell A32." sqref="A26" xr:uid="{AB0F1C36-7D76-4745-A915-E016FEC38A53}"/>
    <dataValidation allowBlank="1" showInputMessage="1" showErrorMessage="1" prompt="May calendar is in cells C34 to I40, June calendar in cells L34 to R40, July calendar in cells U34 to AA40, and August calendar in cells AD34 to AJ40." sqref="A32" xr:uid="{EBBAA3A6-ED8B-4418-874B-9F052B2A2314}"/>
    <dataValidation allowBlank="1" showInputMessage="1" showErrorMessage="1" prompt="Month names are in this row. May label is in cell C33, June label in cell L33, July in U33, and August in AD33." sqref="A33" xr:uid="{F7A28885-B5C6-47AB-87C7-B0C3AA4055D7}"/>
    <dataValidation allowBlank="1" showInputMessage="1" showErrorMessage="1" prompt="Weekday names are in this row. May weekday names in cells C34 to I34, June weekdays in cells L34 to R34, July weekdays in cells U34 to AA34, and August weekdays in cells AD34 to AJ34." sqref="A34" xr:uid="{DB4D8796-ACDA-4E02-B00B-72350DA1CAC9}"/>
    <dataValidation allowBlank="1" showInputMessage="1" showErrorMessage="1" prompt="Dates are auto updated in this row. May dates are in cells at right, cells C35 to I40, June dates in cells L35 to R40, July dates in cells U35 to AA35, and August in cells AD35 to AJ40.Next instruction is in cell A41." sqref="A35" xr:uid="{7284FB75-745B-4BB1-8ED9-30410FEE70FA}"/>
    <dataValidation allowBlank="1" showInputMessage="1" showErrorMessage="1" prompt="September calendar is in cells C43 to I49, October calendar in cells L43 to R49, November calendar in cells U43 through AA49, and December calendar in cells AD43 to AJ49." sqref="A41" xr:uid="{56FFD5B9-8369-4251-87E2-F149D80FBB33}"/>
    <dataValidation allowBlank="1" showInputMessage="1" showErrorMessage="1" prompt="Month names are in this row. September label is in cell C42, October label in cell L42, November in U42, and December in AD42." sqref="A42" xr:uid="{2D4BE1DA-F3DC-4D76-AA44-41DA7C6ADF8B}"/>
    <dataValidation allowBlank="1" showInputMessage="1" showErrorMessage="1" prompt="Weekday names are in this row. September weekday names in cells C43 to I43, October weekdays in cells L43 to R43, November weekdays in cells U43 to AA43, and December weekdays in cells AD43 to AJ43." sqref="A43" xr:uid="{910D12DA-CDF7-447E-9471-52275D0664EA}"/>
    <dataValidation allowBlank="1" showInputMessage="1" showErrorMessage="1" prompt="Dates are auto updated in this row. September dates are in cells at right, cells C44 to I49, October dates in cells L44 to R49, November dates in cells U44 to AA49, and December in cells AD44 to AJ49." sqref="A44" xr:uid="{A9F72277-3119-4B38-A066-3387269C4C47}"/>
  </dataValidations>
  <printOptions horizontalCentered="1"/>
  <pageMargins left="0.5" right="0.5" top="0.75" bottom="0.75" header="0.3" footer="0.3"/>
  <pageSetup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Spinner">
              <controlPr defaultSize="0" print="0" autoPict="0" altText="Use the spinner button to change calendar year or change the year in cell AE3">
                <anchor moveWithCells="1">
                  <from>
                    <xdr:col>35</xdr:col>
                    <xdr:colOff>0</xdr:colOff>
                    <xdr:row>2</xdr:row>
                    <xdr:rowOff>85725</xdr:rowOff>
                  </from>
                  <to>
                    <xdr:col>35</xdr:col>
                    <xdr:colOff>152400</xdr:colOff>
                    <xdr:row>2</xdr:row>
                    <xdr:rowOff>390525</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TM16410202</Templat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Start</vt:lpstr>
      <vt:lpstr>Family Calendar</vt:lpstr>
      <vt:lpstr>CalendarYear</vt:lpstr>
      <vt:lpstr>ImportantDates</vt:lpstr>
      <vt:lpstr>'Family Calendar'!Print_Area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2022-12-29T00:51:25Z</dcterms:created>
  <dcterms:modified xsi:type="dcterms:W3CDTF">2023-03-07T16:57:40Z</dcterms:modified>
</cp:coreProperties>
</file>